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FundingFormula\2021\00_Scales Calculations\FY2027\CTCS FY2027\"/>
    </mc:Choice>
  </mc:AlternateContent>
  <xr:revisionPtr revIDLastSave="0" documentId="13_ncr:1_{3F14AAFB-97C6-48BF-BDBB-8B07AAEFB808}" xr6:coauthVersionLast="47" xr6:coauthVersionMax="47" xr10:uidLastSave="{00000000-0000-0000-0000-000000000000}"/>
  <bookViews>
    <workbookView xWindow="-108" yWindow="-108" windowWidth="23256" windowHeight="12456" tabRatio="939" xr2:uid="{F1DF85AB-6E02-4F55-B0B9-45892237CA89}"/>
  </bookViews>
  <sheets>
    <sheet name="Main CTCS" sheetId="18" r:id="rId1"/>
    <sheet name="Progression" sheetId="1" r:id="rId2"/>
    <sheet name="Degree Production" sheetId="3" r:id="rId3"/>
    <sheet name="Transfer" sheetId="11" r:id="rId4"/>
    <sheet name="Short TermWorkforce Contact Hrs" sheetId="15" r:id="rId5"/>
    <sheet name="Short Term Workforce Cert" sheetId="20" r:id="rId6"/>
    <sheet name="Awards per 100 FTE" sheetId="8" r:id="rId7"/>
    <sheet name="Learning And Working" sheetId="17" r:id="rId8"/>
    <sheet name="StatePriorityPrograms" sheetId="19" r:id="rId9"/>
    <sheet name="Mission Weight Ranges" sheetId="21" r:id="rId10"/>
    <sheet name="Formula Cycle Timeline" sheetId="22" r:id="rId11"/>
  </sheets>
  <externalReferences>
    <externalReference r:id="rId12"/>
    <externalReference r:id="rId13"/>
  </externalReferences>
  <definedNames>
    <definedName name="_" localSheetId="8">#REF!</definedName>
    <definedName name="_">#REF!</definedName>
    <definedName name="_CEN1" localSheetId="8">#REF!</definedName>
    <definedName name="_CEN1">#REF!</definedName>
    <definedName name="_xlnm._FilterDatabase" localSheetId="8" hidden="1">StatePriorityPrograms!$A$7:$E$148</definedName>
    <definedName name="_SA3" localSheetId="8">#REF!</definedName>
    <definedName name="_SA3">#REF!</definedName>
    <definedName name="_SC2">#REF!</definedName>
    <definedName name="_Scd10">#REF!</definedName>
    <definedName name="_Scd11">#REF!</definedName>
    <definedName name="_Scd12">#REF!</definedName>
    <definedName name="_Scd2">#REF!</definedName>
    <definedName name="_Scd3">#REF!</definedName>
    <definedName name="_Scd4">#REF!</definedName>
    <definedName name="_SCD5">#REF!</definedName>
    <definedName name="_Scd6">#REF!</definedName>
    <definedName name="_Scd7">#REF!</definedName>
    <definedName name="_Scd8">#REF!</definedName>
    <definedName name="_Scd9">#REF!</definedName>
    <definedName name="A">#REF!</definedName>
    <definedName name="A3Inst">#REF!</definedName>
    <definedName name="B">#REF!</definedName>
    <definedName name="Button5">"Button 5"</definedName>
    <definedName name="cbh">#REF!</definedName>
    <definedName name="CBInst">#REF!</definedName>
    <definedName name="cempapp">#REF!</definedName>
    <definedName name="CEMPEAPP">#REF!</definedName>
    <definedName name="CEMPEGT">#REF!</definedName>
    <definedName name="CEMPEINS">#REF!</definedName>
    <definedName name="CEMPEMAT">#REF!</definedName>
    <definedName name="cempmat">#REF!</definedName>
    <definedName name="cemptot">#REF!</definedName>
    <definedName name="EInst">#REF!</definedName>
    <definedName name="FInst">#REF!</definedName>
    <definedName name="FMRGRAD">#REF!</definedName>
    <definedName name="FMRPFTE">#REF!</definedName>
    <definedName name="FMRPFTET">#REF!</definedName>
    <definedName name="FMRPGRAD">#REF!</definedName>
    <definedName name="FTERESENR">#REF!</definedName>
    <definedName name="NETRESACT">#REF!</definedName>
    <definedName name="PNFADDAPP">#REF!</definedName>
    <definedName name="PNFOC">#REF!</definedName>
    <definedName name="PNFTotExp">#REF!</definedName>
    <definedName name="PNFTotRev">#REF!</definedName>
    <definedName name="russ" localSheetId="8">#REF!</definedName>
    <definedName name="russ">#REF!</definedName>
    <definedName name="S13A">#REF!</definedName>
    <definedName name="S13B">#REF!</definedName>
    <definedName name="S13C">#REF!</definedName>
    <definedName name="S14A">#REF!</definedName>
    <definedName name="S14B">#REF!</definedName>
    <definedName name="S14C">#REF!</definedName>
    <definedName name="S15A">#REF!</definedName>
    <definedName name="S15B">#REF!</definedName>
    <definedName name="S15C">#REF!</definedName>
    <definedName name="Scd12Ins">#REF!</definedName>
    <definedName name="Scd2Org">#REF!</definedName>
    <definedName name="Scd3Org">#REF!</definedName>
    <definedName name="Scd3TBL">#REF!</definedName>
    <definedName name="Scd4Ins">#REF!</definedName>
    <definedName name="Scd4Org">#REF!</definedName>
    <definedName name="Scd6Org">#REF!</definedName>
    <definedName name="Scd7Org">#REF!</definedName>
    <definedName name="Scd8Org">#REF!</definedName>
    <definedName name="Scd9Ins">#REF!</definedName>
    <definedName name="Scd9Prog">#REF!</definedName>
    <definedName name="ScdIns">#REF!</definedName>
    <definedName name="ScdOrg">#REF!</definedName>
    <definedName name="SchedA">#REF!</definedName>
    <definedName name="SE">#REF!</definedName>
    <definedName name="SF">#REF!</definedName>
    <definedName name="SI">#REF!</definedName>
    <definedName name="SPFTE">#REF!</definedName>
    <definedName name="SPSCH">#REF!</definedName>
    <definedName name="SPTFTE">#REF!</definedName>
    <definedName name="SPTSCH">#REF!</definedName>
    <definedName name="Stud1995">#REF!</definedName>
    <definedName name="Stud1996">#REF!</definedName>
    <definedName name="Stud1997">#REF!</definedName>
    <definedName name="Tben">#REF!</definedName>
    <definedName name="TEIRPS" localSheetId="8">'[1]Schedule J'!#REF!</definedName>
    <definedName name="TEIRPS">'[1]Schedule J'!#REF!</definedName>
    <definedName name="TERESACT" localSheetId="8">#REF!</definedName>
    <definedName name="TERESACT">#REF!</definedName>
    <definedName name="TFUELUTIL" localSheetId="8">#REF!</definedName>
    <definedName name="TFUELUTIL">#REF!</definedName>
    <definedName name="TitleText" localSheetId="8">#REF!</definedName>
    <definedName name="TitleText">#REF!</definedName>
    <definedName name="total">#REF!</definedName>
    <definedName name="TotExp">#REF!</definedName>
    <definedName name="TOTFUELS">#REF!</definedName>
    <definedName name="TotImp" localSheetId="8">'[2]Schedule 1'!#REF!</definedName>
    <definedName name="TotImp">'[2]Schedule 1'!#REF!</definedName>
    <definedName name="TOTUTIL" localSheetId="8">#REF!</definedName>
    <definedName name="TOTUTIL">#REF!</definedName>
    <definedName name="TRENTSTAT" localSheetId="8">#REF!</definedName>
    <definedName name="TRENTSTAT">#REF!</definedName>
    <definedName name="TRRESACT" localSheetId="8">#REF!</definedName>
    <definedName name="TRRESACT">#REF!</definedName>
    <definedName name="TSa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2" i="18" l="1"/>
  <c r="K98" i="18" s="1"/>
  <c r="AV8" i="8"/>
  <c r="AV9" i="8"/>
  <c r="AV10" i="8"/>
  <c r="AV11" i="8"/>
  <c r="AV12" i="8"/>
  <c r="AV13" i="8"/>
  <c r="AV14" i="8"/>
  <c r="AV15" i="8"/>
  <c r="AV16" i="8"/>
  <c r="B85" i="18"/>
  <c r="M9" i="20"/>
  <c r="M8" i="20"/>
  <c r="N8" i="15"/>
  <c r="X8" i="17" l="1"/>
  <c r="X9" i="17"/>
  <c r="X10" i="17"/>
  <c r="X11" i="17"/>
  <c r="X12" i="17"/>
  <c r="X13" i="17"/>
  <c r="X14" i="17"/>
  <c r="X15" i="17"/>
  <c r="X16" i="17"/>
  <c r="DR9" i="3"/>
  <c r="DR8" i="3"/>
  <c r="B98" i="18" l="1"/>
  <c r="C98" i="18"/>
  <c r="D98" i="18"/>
  <c r="E98" i="18"/>
  <c r="F98" i="18"/>
  <c r="G98" i="18"/>
  <c r="H98" i="18"/>
  <c r="I98" i="18"/>
  <c r="J98" i="18"/>
  <c r="B97" i="18"/>
  <c r="C97" i="18"/>
  <c r="D97" i="18"/>
  <c r="E97" i="18"/>
  <c r="F97" i="18"/>
  <c r="G97" i="18"/>
  <c r="H97" i="18"/>
  <c r="I97" i="18"/>
  <c r="J97" i="18"/>
  <c r="C94" i="18" l="1"/>
  <c r="D94" i="18"/>
  <c r="E94" i="18"/>
  <c r="F94" i="18"/>
  <c r="G94" i="18"/>
  <c r="H94" i="18"/>
  <c r="I94" i="18"/>
  <c r="J94" i="18"/>
  <c r="C95" i="18"/>
  <c r="D95" i="18"/>
  <c r="E95" i="18"/>
  <c r="F95" i="18"/>
  <c r="G95" i="18"/>
  <c r="H95" i="18"/>
  <c r="I95" i="18"/>
  <c r="J95" i="18"/>
  <c r="B94" i="18"/>
  <c r="B95" i="18"/>
  <c r="B101" i="18" s="1"/>
  <c r="M10" i="20" l="1"/>
  <c r="M11" i="20"/>
  <c r="M12" i="20"/>
  <c r="M13" i="20"/>
  <c r="M14" i="20"/>
  <c r="M15" i="20"/>
  <c r="M16" i="20"/>
  <c r="N9" i="15"/>
  <c r="N10" i="15"/>
  <c r="N11" i="15"/>
  <c r="N12" i="15"/>
  <c r="N13" i="15"/>
  <c r="N14" i="15"/>
  <c r="N15" i="15"/>
  <c r="N16" i="15"/>
  <c r="B15" i="18" l="1" a="1"/>
  <c r="B15" i="18" s="1"/>
  <c r="B40" i="18" s="1"/>
  <c r="B66" i="18" s="1"/>
  <c r="K15" i="18" l="1"/>
  <c r="K40" i="18" s="1"/>
  <c r="E40" i="18"/>
  <c r="E66" i="18" s="1"/>
  <c r="D40" i="18"/>
  <c r="D66" i="18" s="1"/>
  <c r="C40" i="18"/>
  <c r="C66" i="18" s="1"/>
  <c r="J40" i="18"/>
  <c r="J66" i="18" s="1"/>
  <c r="I40" i="18"/>
  <c r="I66" i="18" s="1"/>
  <c r="H40" i="18"/>
  <c r="H66" i="18" s="1"/>
  <c r="G40" i="18"/>
  <c r="G66" i="18" s="1"/>
  <c r="F40" i="18"/>
  <c r="F66" i="18" s="1"/>
  <c r="K66" i="18" l="1"/>
  <c r="J102" i="18" l="1"/>
  <c r="J113" i="18" s="1"/>
  <c r="I102" i="18"/>
  <c r="I113" i="18" s="1"/>
  <c r="H102" i="18"/>
  <c r="H113" i="18" s="1"/>
  <c r="G102" i="18"/>
  <c r="G113" i="18" s="1"/>
  <c r="F102" i="18"/>
  <c r="F113" i="18" s="1"/>
  <c r="E102" i="18"/>
  <c r="E113" i="18" s="1"/>
  <c r="D102" i="18"/>
  <c r="D113" i="18" s="1"/>
  <c r="C102" i="18"/>
  <c r="C113" i="18" s="1"/>
  <c r="B102" i="18"/>
  <c r="B113" i="18" s="1"/>
  <c r="J101" i="18"/>
  <c r="I101" i="18"/>
  <c r="H101" i="18"/>
  <c r="G101" i="18"/>
  <c r="F101" i="18"/>
  <c r="E101" i="18"/>
  <c r="D101" i="18"/>
  <c r="C101" i="18"/>
  <c r="K95" i="18"/>
  <c r="K94" i="18"/>
  <c r="K81" i="18"/>
  <c r="B16" i="18" a="1"/>
  <c r="B16" i="18" s="1"/>
  <c r="B41" i="18" s="1"/>
  <c r="J57" i="18"/>
  <c r="I57" i="18"/>
  <c r="H57" i="18"/>
  <c r="G57" i="18"/>
  <c r="F57" i="18"/>
  <c r="E57" i="18"/>
  <c r="D57" i="18"/>
  <c r="C57" i="18"/>
  <c r="B57" i="18"/>
  <c r="C103" i="18" l="1"/>
  <c r="E103" i="18"/>
  <c r="D103" i="18"/>
  <c r="J103" i="18"/>
  <c r="F103" i="18"/>
  <c r="K101" i="18"/>
  <c r="G103" i="18"/>
  <c r="H103" i="18"/>
  <c r="K96" i="18"/>
  <c r="B103" i="18"/>
  <c r="I103" i="18"/>
  <c r="I41" i="18"/>
  <c r="I67" i="18" s="1"/>
  <c r="J41" i="18"/>
  <c r="J67" i="18" s="1"/>
  <c r="C41" i="18"/>
  <c r="C67" i="18" s="1"/>
  <c r="D41" i="18"/>
  <c r="D67" i="18" s="1"/>
  <c r="E41" i="18"/>
  <c r="E67" i="18" s="1"/>
  <c r="F41" i="18"/>
  <c r="F67" i="18" s="1"/>
  <c r="G41" i="18"/>
  <c r="G67" i="18" s="1"/>
  <c r="H41" i="18"/>
  <c r="H67" i="18" s="1"/>
  <c r="K103" i="18" l="1"/>
  <c r="K16" i="18"/>
  <c r="K41" i="18" s="1"/>
  <c r="B67" i="18"/>
  <c r="K67" i="18" l="1"/>
  <c r="K82" i="18"/>
  <c r="K113" i="18"/>
  <c r="Y9" i="17" l="1"/>
  <c r="Z9" i="17"/>
  <c r="AA9" i="17"/>
  <c r="AB9" i="17"/>
  <c r="AC9" i="17"/>
  <c r="AD9" i="17"/>
  <c r="AE9" i="17"/>
  <c r="AF9" i="17"/>
  <c r="Y10" i="17"/>
  <c r="Z10" i="17"/>
  <c r="AA10" i="17"/>
  <c r="AB10" i="17"/>
  <c r="AC10" i="17"/>
  <c r="AD10" i="17"/>
  <c r="AE10" i="17"/>
  <c r="AF10" i="17"/>
  <c r="Y11" i="17"/>
  <c r="Z11" i="17"/>
  <c r="AA11" i="17"/>
  <c r="AB11" i="17"/>
  <c r="AC11" i="17"/>
  <c r="AD11" i="17"/>
  <c r="AE11" i="17"/>
  <c r="AF11" i="17"/>
  <c r="Y12" i="17"/>
  <c r="Z12" i="17"/>
  <c r="AA12" i="17"/>
  <c r="AB12" i="17"/>
  <c r="AC12" i="17"/>
  <c r="AD12" i="17"/>
  <c r="AE12" i="17"/>
  <c r="AF12" i="17"/>
  <c r="Y13" i="17"/>
  <c r="Z13" i="17"/>
  <c r="AA13" i="17"/>
  <c r="AB13" i="17"/>
  <c r="AC13" i="17"/>
  <c r="AD13" i="17"/>
  <c r="AE13" i="17"/>
  <c r="AF13" i="17"/>
  <c r="Y14" i="17"/>
  <c r="Z14" i="17"/>
  <c r="AA14" i="17"/>
  <c r="AB14" i="17"/>
  <c r="AC14" i="17"/>
  <c r="AD14" i="17"/>
  <c r="AE14" i="17"/>
  <c r="AF14" i="17"/>
  <c r="Y15" i="17"/>
  <c r="Z15" i="17"/>
  <c r="AA15" i="17"/>
  <c r="AB15" i="17"/>
  <c r="AC15" i="17"/>
  <c r="AD15" i="17"/>
  <c r="AE15" i="17"/>
  <c r="AF15" i="17"/>
  <c r="Y16" i="17"/>
  <c r="Z16" i="17"/>
  <c r="AA16" i="17"/>
  <c r="AB16" i="17"/>
  <c r="AC16" i="17"/>
  <c r="AD16" i="17"/>
  <c r="AE16" i="17"/>
  <c r="AF16" i="17"/>
  <c r="Y8" i="17"/>
  <c r="Z8" i="17"/>
  <c r="AA8" i="17"/>
  <c r="AB8" i="17"/>
  <c r="AC8" i="17"/>
  <c r="AD8" i="17"/>
  <c r="AE8" i="17"/>
  <c r="AF8" i="17"/>
  <c r="BH8" i="11"/>
  <c r="BI8" i="11"/>
  <c r="BJ8" i="11"/>
  <c r="BK8" i="11"/>
  <c r="BL8" i="11"/>
  <c r="BM8" i="11"/>
  <c r="BN8" i="11"/>
  <c r="BO8" i="11"/>
  <c r="BP8" i="11"/>
  <c r="BH9" i="11"/>
  <c r="BI9" i="11"/>
  <c r="BJ9" i="11"/>
  <c r="BK9" i="11"/>
  <c r="BL9" i="11"/>
  <c r="BM9" i="11"/>
  <c r="BN9" i="11"/>
  <c r="BO9" i="11"/>
  <c r="BP9" i="11"/>
  <c r="BH10" i="11"/>
  <c r="BI10" i="11"/>
  <c r="BJ10" i="11"/>
  <c r="BK10" i="11"/>
  <c r="BL10" i="11"/>
  <c r="BM10" i="11"/>
  <c r="BN10" i="11"/>
  <c r="BO10" i="11"/>
  <c r="BP10" i="11"/>
  <c r="BH11" i="11"/>
  <c r="BI11" i="11"/>
  <c r="BJ11" i="11"/>
  <c r="BK11" i="11"/>
  <c r="BL11" i="11"/>
  <c r="BM11" i="11"/>
  <c r="BN11" i="11"/>
  <c r="BO11" i="11"/>
  <c r="BP11" i="11"/>
  <c r="BH12" i="11"/>
  <c r="BI12" i="11"/>
  <c r="BJ12" i="11"/>
  <c r="BK12" i="11"/>
  <c r="BL12" i="11"/>
  <c r="BM12" i="11"/>
  <c r="BN12" i="11"/>
  <c r="BO12" i="11"/>
  <c r="BP12" i="11"/>
  <c r="BH13" i="11"/>
  <c r="BI13" i="11"/>
  <c r="BJ13" i="11"/>
  <c r="BK13" i="11"/>
  <c r="BL13" i="11"/>
  <c r="BM13" i="11"/>
  <c r="BN13" i="11"/>
  <c r="BO13" i="11"/>
  <c r="BP13" i="11"/>
  <c r="BH14" i="11"/>
  <c r="BI14" i="11"/>
  <c r="BJ14" i="11"/>
  <c r="BK14" i="11"/>
  <c r="BL14" i="11"/>
  <c r="BM14" i="11"/>
  <c r="BN14" i="11"/>
  <c r="BO14" i="11"/>
  <c r="BP14" i="11"/>
  <c r="BH15" i="11"/>
  <c r="BI15" i="11"/>
  <c r="BJ15" i="11"/>
  <c r="BK15" i="11"/>
  <c r="BL15" i="11"/>
  <c r="BM15" i="11"/>
  <c r="BN15" i="11"/>
  <c r="BO15" i="11"/>
  <c r="BP15" i="11"/>
  <c r="BH16" i="11"/>
  <c r="BI16" i="11"/>
  <c r="BJ16" i="11"/>
  <c r="BK16" i="11"/>
  <c r="BL16" i="11"/>
  <c r="BM16" i="11"/>
  <c r="BN16" i="11"/>
  <c r="BO16" i="11"/>
  <c r="BP16" i="11"/>
  <c r="BG9" i="11"/>
  <c r="BG10" i="11"/>
  <c r="BG11" i="11"/>
  <c r="BG12" i="11"/>
  <c r="BG13" i="11"/>
  <c r="BG14" i="11"/>
  <c r="BG15" i="11"/>
  <c r="BG16" i="11"/>
  <c r="BG8" i="11"/>
  <c r="DK21" i="3"/>
  <c r="DL21" i="3"/>
  <c r="DM21" i="3"/>
  <c r="DN21" i="3"/>
  <c r="DO21" i="3"/>
  <c r="DP21" i="3"/>
  <c r="DQ21" i="3"/>
  <c r="DR21" i="3"/>
  <c r="DS21" i="3"/>
  <c r="DK22" i="3"/>
  <c r="DL22" i="3"/>
  <c r="DM22" i="3"/>
  <c r="DN22" i="3"/>
  <c r="DO22" i="3"/>
  <c r="DP22" i="3"/>
  <c r="DQ22" i="3"/>
  <c r="DR22" i="3"/>
  <c r="DS22" i="3"/>
  <c r="DK23" i="3"/>
  <c r="DL23" i="3"/>
  <c r="DM23" i="3"/>
  <c r="DN23" i="3"/>
  <c r="DO23" i="3"/>
  <c r="DP23" i="3"/>
  <c r="DQ23" i="3"/>
  <c r="DR23" i="3"/>
  <c r="DS23" i="3"/>
  <c r="DK24" i="3"/>
  <c r="DL24" i="3"/>
  <c r="DM24" i="3"/>
  <c r="DN24" i="3"/>
  <c r="DO24" i="3"/>
  <c r="DP24" i="3"/>
  <c r="DQ24" i="3"/>
  <c r="DR24" i="3"/>
  <c r="DS24" i="3"/>
  <c r="DK25" i="3"/>
  <c r="DL25" i="3"/>
  <c r="DM25" i="3"/>
  <c r="DN25" i="3"/>
  <c r="DO25" i="3"/>
  <c r="DP25" i="3"/>
  <c r="DQ25" i="3"/>
  <c r="DR25" i="3"/>
  <c r="DS25" i="3"/>
  <c r="DK26" i="3"/>
  <c r="DL26" i="3"/>
  <c r="DM26" i="3"/>
  <c r="DN26" i="3"/>
  <c r="DO26" i="3"/>
  <c r="DP26" i="3"/>
  <c r="DQ26" i="3"/>
  <c r="DR26" i="3"/>
  <c r="DS26" i="3"/>
  <c r="DK27" i="3"/>
  <c r="DL27" i="3"/>
  <c r="DM27" i="3"/>
  <c r="DN27" i="3"/>
  <c r="DO27" i="3"/>
  <c r="DP27" i="3"/>
  <c r="DQ27" i="3"/>
  <c r="DR27" i="3"/>
  <c r="DS27" i="3"/>
  <c r="DK28" i="3"/>
  <c r="DL28" i="3"/>
  <c r="DM28" i="3"/>
  <c r="DN28" i="3"/>
  <c r="DO28" i="3"/>
  <c r="DP28" i="3"/>
  <c r="DQ28" i="3"/>
  <c r="DR28" i="3"/>
  <c r="DS28" i="3"/>
  <c r="DK29" i="3"/>
  <c r="DL29" i="3"/>
  <c r="DM29" i="3"/>
  <c r="DN29" i="3"/>
  <c r="DO29" i="3"/>
  <c r="DP29" i="3"/>
  <c r="DQ29" i="3"/>
  <c r="DR29" i="3"/>
  <c r="DS29" i="3"/>
  <c r="DJ21" i="3"/>
  <c r="DJ22" i="3"/>
  <c r="DJ23" i="3"/>
  <c r="DJ24" i="3"/>
  <c r="DJ25" i="3"/>
  <c r="DJ26" i="3"/>
  <c r="DJ27" i="3"/>
  <c r="DJ28" i="3"/>
  <c r="DJ29" i="3"/>
  <c r="DK8" i="3"/>
  <c r="DL8" i="3"/>
  <c r="DM8" i="3"/>
  <c r="DN8" i="3"/>
  <c r="DO8" i="3"/>
  <c r="DP8" i="3"/>
  <c r="DQ8" i="3"/>
  <c r="DS8" i="3"/>
  <c r="DK9" i="3"/>
  <c r="DL9" i="3"/>
  <c r="DM9" i="3"/>
  <c r="DN9" i="3"/>
  <c r="DO9" i="3"/>
  <c r="DP9" i="3"/>
  <c r="DQ9" i="3"/>
  <c r="DS9" i="3"/>
  <c r="DK10" i="3"/>
  <c r="DL10" i="3"/>
  <c r="DM10" i="3"/>
  <c r="DN10" i="3"/>
  <c r="DO10" i="3"/>
  <c r="DP10" i="3"/>
  <c r="DQ10" i="3"/>
  <c r="DR10" i="3"/>
  <c r="DS10" i="3"/>
  <c r="DK11" i="3"/>
  <c r="DL11" i="3"/>
  <c r="DM11" i="3"/>
  <c r="DN11" i="3"/>
  <c r="DO11" i="3"/>
  <c r="DP11" i="3"/>
  <c r="DQ11" i="3"/>
  <c r="DR11" i="3"/>
  <c r="DS11" i="3"/>
  <c r="DK12" i="3"/>
  <c r="DL12" i="3"/>
  <c r="DM12" i="3"/>
  <c r="DN12" i="3"/>
  <c r="DO12" i="3"/>
  <c r="DP12" i="3"/>
  <c r="DQ12" i="3"/>
  <c r="DR12" i="3"/>
  <c r="DS12" i="3"/>
  <c r="DK13" i="3"/>
  <c r="DL13" i="3"/>
  <c r="DM13" i="3"/>
  <c r="DN13" i="3"/>
  <c r="DO13" i="3"/>
  <c r="DP13" i="3"/>
  <c r="DQ13" i="3"/>
  <c r="DR13" i="3"/>
  <c r="DS13" i="3"/>
  <c r="DK14" i="3"/>
  <c r="DL14" i="3"/>
  <c r="DM14" i="3"/>
  <c r="DN14" i="3"/>
  <c r="DO14" i="3"/>
  <c r="DP14" i="3"/>
  <c r="DQ14" i="3"/>
  <c r="DR14" i="3"/>
  <c r="DS14" i="3"/>
  <c r="DK15" i="3"/>
  <c r="DL15" i="3"/>
  <c r="DM15" i="3"/>
  <c r="DN15" i="3"/>
  <c r="DO15" i="3"/>
  <c r="DP15" i="3"/>
  <c r="DQ15" i="3"/>
  <c r="DR15" i="3"/>
  <c r="DS15" i="3"/>
  <c r="DK16" i="3"/>
  <c r="DL16" i="3"/>
  <c r="DM16" i="3"/>
  <c r="DN16" i="3"/>
  <c r="DO16" i="3"/>
  <c r="DP16" i="3"/>
  <c r="DQ16" i="3"/>
  <c r="DR16" i="3"/>
  <c r="DS16" i="3"/>
  <c r="DJ9" i="3"/>
  <c r="DJ10" i="3"/>
  <c r="DJ11" i="3"/>
  <c r="DJ12" i="3"/>
  <c r="DJ13" i="3"/>
  <c r="DJ14" i="3"/>
  <c r="DJ15" i="3"/>
  <c r="DJ16" i="3"/>
  <c r="DJ8" i="3"/>
  <c r="DW11" i="3" l="1"/>
  <c r="DW8" i="3"/>
  <c r="BT9" i="11"/>
  <c r="BT8" i="11"/>
  <c r="BT13" i="11"/>
  <c r="BT14" i="11"/>
  <c r="BT10" i="11"/>
  <c r="BT15" i="11"/>
  <c r="BT12" i="11"/>
  <c r="BT11" i="11"/>
  <c r="BT16" i="11"/>
  <c r="BG35" i="1"/>
  <c r="BH35" i="1"/>
  <c r="BI35" i="1"/>
  <c r="BJ35" i="1"/>
  <c r="BK35" i="1"/>
  <c r="BL35" i="1"/>
  <c r="BM35" i="1"/>
  <c r="BN35" i="1"/>
  <c r="BO35" i="1"/>
  <c r="BP35" i="1"/>
  <c r="BG36" i="1"/>
  <c r="BH36" i="1"/>
  <c r="BI36" i="1"/>
  <c r="BJ36" i="1"/>
  <c r="BK36" i="1"/>
  <c r="BL36" i="1"/>
  <c r="BM36" i="1"/>
  <c r="BN36" i="1"/>
  <c r="BO36" i="1"/>
  <c r="BP36" i="1"/>
  <c r="BG37" i="1"/>
  <c r="BH37" i="1"/>
  <c r="BI37" i="1"/>
  <c r="BJ37" i="1"/>
  <c r="BK37" i="1"/>
  <c r="BL37" i="1"/>
  <c r="BM37" i="1"/>
  <c r="BN37" i="1"/>
  <c r="BO37" i="1"/>
  <c r="BP37" i="1"/>
  <c r="BG38" i="1"/>
  <c r="BH38" i="1"/>
  <c r="BI38" i="1"/>
  <c r="BJ38" i="1"/>
  <c r="BK38" i="1"/>
  <c r="BL38" i="1"/>
  <c r="BM38" i="1"/>
  <c r="BN38" i="1"/>
  <c r="BO38" i="1"/>
  <c r="BP38" i="1"/>
  <c r="BG39" i="1"/>
  <c r="BH39" i="1"/>
  <c r="BI39" i="1"/>
  <c r="BJ39" i="1"/>
  <c r="BK39" i="1"/>
  <c r="BL39" i="1"/>
  <c r="BM39" i="1"/>
  <c r="BN39" i="1"/>
  <c r="BO39" i="1"/>
  <c r="BP39" i="1"/>
  <c r="BG40" i="1"/>
  <c r="BH40" i="1"/>
  <c r="BI40" i="1"/>
  <c r="BJ40" i="1"/>
  <c r="BK40" i="1"/>
  <c r="BL40" i="1"/>
  <c r="BM40" i="1"/>
  <c r="BN40" i="1"/>
  <c r="BO40" i="1"/>
  <c r="BP40" i="1"/>
  <c r="BG41" i="1"/>
  <c r="BH41" i="1"/>
  <c r="BI41" i="1"/>
  <c r="BJ41" i="1"/>
  <c r="BK41" i="1"/>
  <c r="BL41" i="1"/>
  <c r="BM41" i="1"/>
  <c r="BN41" i="1"/>
  <c r="BO41" i="1"/>
  <c r="BP41" i="1"/>
  <c r="BG42" i="1"/>
  <c r="BH42" i="1"/>
  <c r="BI42" i="1"/>
  <c r="BJ42" i="1"/>
  <c r="BK42" i="1"/>
  <c r="BL42" i="1"/>
  <c r="BM42" i="1"/>
  <c r="BN42" i="1"/>
  <c r="BO42" i="1"/>
  <c r="BP42" i="1"/>
  <c r="BH34" i="1"/>
  <c r="BI34" i="1"/>
  <c r="BJ34" i="1"/>
  <c r="BK34" i="1"/>
  <c r="BL34" i="1"/>
  <c r="BM34" i="1"/>
  <c r="BN34" i="1"/>
  <c r="BO34" i="1"/>
  <c r="BP34" i="1"/>
  <c r="BG34" i="1"/>
  <c r="BG22" i="1"/>
  <c r="BH22" i="1"/>
  <c r="BI22" i="1"/>
  <c r="BJ22" i="1"/>
  <c r="BK22" i="1"/>
  <c r="BL22" i="1"/>
  <c r="BM22" i="1"/>
  <c r="BG23" i="1"/>
  <c r="BH23" i="1"/>
  <c r="BI23" i="1"/>
  <c r="BJ23" i="1"/>
  <c r="BK23" i="1"/>
  <c r="BL23" i="1"/>
  <c r="BM23" i="1"/>
  <c r="BG24" i="1"/>
  <c r="BH24" i="1"/>
  <c r="BI24" i="1"/>
  <c r="BJ24" i="1"/>
  <c r="BK24" i="1"/>
  <c r="BL24" i="1"/>
  <c r="BM24" i="1"/>
  <c r="BG25" i="1"/>
  <c r="BH25" i="1"/>
  <c r="BI25" i="1"/>
  <c r="BJ25" i="1"/>
  <c r="BK25" i="1"/>
  <c r="BL25" i="1"/>
  <c r="BM25" i="1"/>
  <c r="BG26" i="1"/>
  <c r="BH26" i="1"/>
  <c r="BI26" i="1"/>
  <c r="BJ26" i="1"/>
  <c r="BK26" i="1"/>
  <c r="BL26" i="1"/>
  <c r="BM26" i="1"/>
  <c r="BG27" i="1"/>
  <c r="BH27" i="1"/>
  <c r="BI27" i="1"/>
  <c r="BJ27" i="1"/>
  <c r="BK27" i="1"/>
  <c r="BL27" i="1"/>
  <c r="BM27" i="1"/>
  <c r="BG28" i="1"/>
  <c r="BH28" i="1"/>
  <c r="BI28" i="1"/>
  <c r="BJ28" i="1"/>
  <c r="BK28" i="1"/>
  <c r="BL28" i="1"/>
  <c r="BM28" i="1"/>
  <c r="BG29" i="1"/>
  <c r="BH29" i="1"/>
  <c r="BI29" i="1"/>
  <c r="BJ29" i="1"/>
  <c r="BK29" i="1"/>
  <c r="BL29" i="1"/>
  <c r="BM29" i="1"/>
  <c r="BG21" i="1"/>
  <c r="BH21" i="1"/>
  <c r="BI21" i="1"/>
  <c r="BJ21" i="1"/>
  <c r="BK21" i="1"/>
  <c r="BL21" i="1"/>
  <c r="BM21" i="1"/>
  <c r="BP22" i="1"/>
  <c r="BP23" i="1"/>
  <c r="BP24" i="1"/>
  <c r="BP25" i="1"/>
  <c r="BP26" i="1"/>
  <c r="BP27" i="1"/>
  <c r="BP28" i="1"/>
  <c r="BP29" i="1"/>
  <c r="BO22" i="1"/>
  <c r="BO23" i="1"/>
  <c r="BO24" i="1"/>
  <c r="BO25" i="1"/>
  <c r="BO26" i="1"/>
  <c r="BO27" i="1"/>
  <c r="BO28" i="1"/>
  <c r="BO29" i="1"/>
  <c r="BN22" i="1"/>
  <c r="BN23" i="1"/>
  <c r="BT23" i="1" s="1"/>
  <c r="BN24" i="1"/>
  <c r="BN25" i="1"/>
  <c r="BN26" i="1"/>
  <c r="BN27" i="1"/>
  <c r="BN28" i="1"/>
  <c r="BN29" i="1"/>
  <c r="BO21" i="1"/>
  <c r="BP21" i="1"/>
  <c r="BN21" i="1"/>
  <c r="BG9" i="1"/>
  <c r="BH9" i="1"/>
  <c r="BI9" i="1"/>
  <c r="BJ9" i="1"/>
  <c r="BK9" i="1"/>
  <c r="BL9" i="1"/>
  <c r="BM9" i="1"/>
  <c r="BN9" i="1"/>
  <c r="BO9" i="1"/>
  <c r="BP9" i="1"/>
  <c r="BG10" i="1"/>
  <c r="BH10" i="1"/>
  <c r="BI10" i="1"/>
  <c r="BJ10" i="1"/>
  <c r="BK10" i="1"/>
  <c r="BL10" i="1"/>
  <c r="BM10" i="1"/>
  <c r="BN10" i="1"/>
  <c r="BO10" i="1"/>
  <c r="BP10" i="1"/>
  <c r="BG11" i="1"/>
  <c r="BH11" i="1"/>
  <c r="BI11" i="1"/>
  <c r="BJ11" i="1"/>
  <c r="BK11" i="1"/>
  <c r="BL11" i="1"/>
  <c r="BM11" i="1"/>
  <c r="BN11" i="1"/>
  <c r="BO11" i="1"/>
  <c r="BP11" i="1"/>
  <c r="BG12" i="1"/>
  <c r="BH12" i="1"/>
  <c r="BI12" i="1"/>
  <c r="BJ12" i="1"/>
  <c r="BK12" i="1"/>
  <c r="BL12" i="1"/>
  <c r="BM12" i="1"/>
  <c r="BN12" i="1"/>
  <c r="BO12" i="1"/>
  <c r="BP12" i="1"/>
  <c r="BG13" i="1"/>
  <c r="BH13" i="1"/>
  <c r="BI13" i="1"/>
  <c r="BJ13" i="1"/>
  <c r="BK13" i="1"/>
  <c r="BL13" i="1"/>
  <c r="BM13" i="1"/>
  <c r="BN13" i="1"/>
  <c r="BO13" i="1"/>
  <c r="BP13" i="1"/>
  <c r="BG14" i="1"/>
  <c r="BH14" i="1"/>
  <c r="BI14" i="1"/>
  <c r="BJ14" i="1"/>
  <c r="BK14" i="1"/>
  <c r="BL14" i="1"/>
  <c r="BM14" i="1"/>
  <c r="BN14" i="1"/>
  <c r="BO14" i="1"/>
  <c r="BP14" i="1"/>
  <c r="BG15" i="1"/>
  <c r="BH15" i="1"/>
  <c r="BI15" i="1"/>
  <c r="BJ15" i="1"/>
  <c r="BK15" i="1"/>
  <c r="BL15" i="1"/>
  <c r="BM15" i="1"/>
  <c r="BN15" i="1"/>
  <c r="BO15" i="1"/>
  <c r="BP15" i="1"/>
  <c r="BG16" i="1"/>
  <c r="BH16" i="1"/>
  <c r="BI16" i="1"/>
  <c r="BJ16" i="1"/>
  <c r="BK16" i="1"/>
  <c r="BL16" i="1"/>
  <c r="BM16" i="1"/>
  <c r="BN16" i="1"/>
  <c r="BO16" i="1"/>
  <c r="BP16" i="1"/>
  <c r="BH8" i="1"/>
  <c r="BI8" i="1"/>
  <c r="BJ8" i="1"/>
  <c r="BK8" i="1"/>
  <c r="BL8" i="1"/>
  <c r="BM8" i="1"/>
  <c r="BN8" i="1"/>
  <c r="BO8" i="1"/>
  <c r="BP8" i="1"/>
  <c r="BG8" i="1"/>
  <c r="BT22" i="1" l="1"/>
  <c r="BT27" i="1"/>
  <c r="BT29" i="1"/>
  <c r="BT28" i="1"/>
  <c r="BT24" i="1"/>
  <c r="B14" i="18" a="1"/>
  <c r="B14" i="18" s="1"/>
  <c r="BT26" i="1"/>
  <c r="BT39" i="1"/>
  <c r="BT35" i="1"/>
  <c r="BT25" i="1"/>
  <c r="BT13" i="1"/>
  <c r="BT9" i="1"/>
  <c r="BT16" i="1"/>
  <c r="BT12" i="1"/>
  <c r="BT41" i="1"/>
  <c r="BT37" i="1"/>
  <c r="BT15" i="1"/>
  <c r="BT11" i="1"/>
  <c r="BT40" i="1"/>
  <c r="BT36" i="1"/>
  <c r="BT14" i="1"/>
  <c r="BT10" i="1"/>
  <c r="BT21" i="1"/>
  <c r="BT34" i="1"/>
  <c r="BT8" i="1"/>
  <c r="BT42" i="1"/>
  <c r="BT38" i="1"/>
  <c r="AH10" i="17"/>
  <c r="AH14" i="17"/>
  <c r="B10" i="18" l="1" a="1"/>
  <c r="I35" i="18" s="1"/>
  <c r="I61" i="18" s="1"/>
  <c r="C39" i="18"/>
  <c r="C65" i="18" s="1"/>
  <c r="H39" i="18"/>
  <c r="H65" i="18" s="1"/>
  <c r="J39" i="18"/>
  <c r="J65" i="18" s="1"/>
  <c r="G39" i="18"/>
  <c r="G65" i="18" s="1"/>
  <c r="I39" i="18"/>
  <c r="I65" i="18" s="1"/>
  <c r="F39" i="18"/>
  <c r="F65" i="18" s="1"/>
  <c r="E39" i="18"/>
  <c r="E65" i="18" s="1"/>
  <c r="D39" i="18"/>
  <c r="D65" i="18" s="1"/>
  <c r="K14" i="18"/>
  <c r="K39" i="18" s="1"/>
  <c r="B39" i="18"/>
  <c r="B65" i="18" s="1"/>
  <c r="B9" i="18" a="1"/>
  <c r="B11" i="18" a="1"/>
  <c r="AH15" i="17"/>
  <c r="AJ8" i="17"/>
  <c r="AJ16" i="17"/>
  <c r="AJ15" i="17"/>
  <c r="AH13" i="17"/>
  <c r="AH8" i="17"/>
  <c r="AH12" i="17"/>
  <c r="AH11" i="17"/>
  <c r="AH9" i="17"/>
  <c r="AH16" i="17"/>
  <c r="AJ10" i="17"/>
  <c r="AJ14" i="17"/>
  <c r="AJ13" i="17"/>
  <c r="AJ12" i="17"/>
  <c r="AJ11" i="17"/>
  <c r="AJ9" i="17"/>
  <c r="D35" i="18" l="1"/>
  <c r="D61" i="18" s="1"/>
  <c r="H35" i="18"/>
  <c r="H61" i="18" s="1"/>
  <c r="B10" i="18"/>
  <c r="B35" i="18" s="1"/>
  <c r="B61" i="18" s="1"/>
  <c r="G35" i="18"/>
  <c r="G61" i="18" s="1"/>
  <c r="C35" i="18"/>
  <c r="C61" i="18" s="1"/>
  <c r="J35" i="18"/>
  <c r="J61" i="18" s="1"/>
  <c r="E35" i="18"/>
  <c r="E61" i="18" s="1"/>
  <c r="F35" i="18"/>
  <c r="F61" i="18" s="1"/>
  <c r="K80" i="18"/>
  <c r="K65" i="18"/>
  <c r="B18" i="18" a="1"/>
  <c r="H43" i="18" s="1"/>
  <c r="H69" i="18" s="1"/>
  <c r="B11" i="18"/>
  <c r="G36" i="18"/>
  <c r="G62" i="18" s="1"/>
  <c r="E36" i="18"/>
  <c r="E62" i="18" s="1"/>
  <c r="H36" i="18"/>
  <c r="H62" i="18" s="1"/>
  <c r="I36" i="18"/>
  <c r="I62" i="18" s="1"/>
  <c r="J36" i="18"/>
  <c r="J62" i="18" s="1"/>
  <c r="C36" i="18"/>
  <c r="C62" i="18" s="1"/>
  <c r="F36" i="18"/>
  <c r="F62" i="18" s="1"/>
  <c r="D36" i="18"/>
  <c r="D62" i="18" s="1"/>
  <c r="B9" i="18"/>
  <c r="F34" i="18"/>
  <c r="I34" i="18"/>
  <c r="J34" i="18"/>
  <c r="H34" i="18"/>
  <c r="C34" i="18"/>
  <c r="D34" i="18"/>
  <c r="E34" i="18"/>
  <c r="G34" i="18"/>
  <c r="AR16" i="8"/>
  <c r="AQ16" i="8"/>
  <c r="AP16" i="8"/>
  <c r="AO16" i="8"/>
  <c r="AN16" i="8"/>
  <c r="AM16" i="8"/>
  <c r="AL16" i="8"/>
  <c r="AK16" i="8"/>
  <c r="AJ16" i="8"/>
  <c r="AI16" i="8"/>
  <c r="AG16" i="8"/>
  <c r="AF16" i="8"/>
  <c r="AE16" i="8"/>
  <c r="AD16" i="8"/>
  <c r="AC16" i="8"/>
  <c r="AB16" i="8"/>
  <c r="AA16" i="8"/>
  <c r="Z16" i="8"/>
  <c r="Y16" i="8"/>
  <c r="X16" i="8"/>
  <c r="AR15" i="8"/>
  <c r="AQ15" i="8"/>
  <c r="AP15" i="8"/>
  <c r="AO15" i="8"/>
  <c r="AN15" i="8"/>
  <c r="AM15" i="8"/>
  <c r="AL15" i="8"/>
  <c r="AK15" i="8"/>
  <c r="AJ15" i="8"/>
  <c r="AI15" i="8"/>
  <c r="AG15" i="8"/>
  <c r="AF15" i="8"/>
  <c r="AE15" i="8"/>
  <c r="AD15" i="8"/>
  <c r="AC15" i="8"/>
  <c r="AB15" i="8"/>
  <c r="AA15" i="8"/>
  <c r="Z15" i="8"/>
  <c r="Y15" i="8"/>
  <c r="X15" i="8"/>
  <c r="AR14" i="8"/>
  <c r="AQ14" i="8"/>
  <c r="AP14" i="8"/>
  <c r="AO14" i="8"/>
  <c r="AN14" i="8"/>
  <c r="AM14" i="8"/>
  <c r="AL14" i="8"/>
  <c r="AK14" i="8"/>
  <c r="AJ14" i="8"/>
  <c r="AI14" i="8"/>
  <c r="AG14" i="8"/>
  <c r="AF14" i="8"/>
  <c r="AE14" i="8"/>
  <c r="AD14" i="8"/>
  <c r="AC14" i="8"/>
  <c r="AB14" i="8"/>
  <c r="AA14" i="8"/>
  <c r="Z14" i="8"/>
  <c r="Y14" i="8"/>
  <c r="X14" i="8"/>
  <c r="AR13" i="8"/>
  <c r="AQ13" i="8"/>
  <c r="AP13" i="8"/>
  <c r="AO13" i="8"/>
  <c r="AN13" i="8"/>
  <c r="AM13" i="8"/>
  <c r="AL13" i="8"/>
  <c r="AK13" i="8"/>
  <c r="AJ13" i="8"/>
  <c r="AI13" i="8"/>
  <c r="AG13" i="8"/>
  <c r="AF13" i="8"/>
  <c r="AE13" i="8"/>
  <c r="AD13" i="8"/>
  <c r="AC13" i="8"/>
  <c r="AB13" i="8"/>
  <c r="AA13" i="8"/>
  <c r="Z13" i="8"/>
  <c r="Y13" i="8"/>
  <c r="X13" i="8"/>
  <c r="AR12" i="8"/>
  <c r="AQ12" i="8"/>
  <c r="AP12" i="8"/>
  <c r="AO12" i="8"/>
  <c r="AN12" i="8"/>
  <c r="AM12" i="8"/>
  <c r="AL12" i="8"/>
  <c r="AK12" i="8"/>
  <c r="AJ12" i="8"/>
  <c r="AI12" i="8"/>
  <c r="AG12" i="8"/>
  <c r="AF12" i="8"/>
  <c r="AE12" i="8"/>
  <c r="AD12" i="8"/>
  <c r="AC12" i="8"/>
  <c r="AB12" i="8"/>
  <c r="AA12" i="8"/>
  <c r="Z12" i="8"/>
  <c r="Y12" i="8"/>
  <c r="X12" i="8"/>
  <c r="AR11" i="8"/>
  <c r="AQ11" i="8"/>
  <c r="AP11" i="8"/>
  <c r="AO11" i="8"/>
  <c r="AN11" i="8"/>
  <c r="AM11" i="8"/>
  <c r="AL11" i="8"/>
  <c r="AK11" i="8"/>
  <c r="AJ11" i="8"/>
  <c r="AI11" i="8"/>
  <c r="AG11" i="8"/>
  <c r="AF11" i="8"/>
  <c r="AE11" i="8"/>
  <c r="AD11" i="8"/>
  <c r="AC11" i="8"/>
  <c r="AB11" i="8"/>
  <c r="AA11" i="8"/>
  <c r="Z11" i="8"/>
  <c r="Y11" i="8"/>
  <c r="X11" i="8"/>
  <c r="AR10" i="8"/>
  <c r="AQ10" i="8"/>
  <c r="AP10" i="8"/>
  <c r="AO10" i="8"/>
  <c r="AN10" i="8"/>
  <c r="AM10" i="8"/>
  <c r="AL10" i="8"/>
  <c r="AK10" i="8"/>
  <c r="AJ10" i="8"/>
  <c r="AI10" i="8"/>
  <c r="AG10" i="8"/>
  <c r="AF10" i="8"/>
  <c r="AE10" i="8"/>
  <c r="AD10" i="8"/>
  <c r="AC10" i="8"/>
  <c r="AB10" i="8"/>
  <c r="AA10" i="8"/>
  <c r="Z10" i="8"/>
  <c r="Y10" i="8"/>
  <c r="X10" i="8"/>
  <c r="AR9" i="8"/>
  <c r="AQ9" i="8"/>
  <c r="AP9" i="8"/>
  <c r="AO9" i="8"/>
  <c r="AN9" i="8"/>
  <c r="AM9" i="8"/>
  <c r="AL9" i="8"/>
  <c r="AK9" i="8"/>
  <c r="AJ9" i="8"/>
  <c r="AI9" i="8"/>
  <c r="AG9" i="8"/>
  <c r="AF9" i="8"/>
  <c r="AE9" i="8"/>
  <c r="AD9" i="8"/>
  <c r="AC9" i="8"/>
  <c r="AB9" i="8"/>
  <c r="AA9" i="8"/>
  <c r="Z9" i="8"/>
  <c r="Y9" i="8"/>
  <c r="X9" i="8"/>
  <c r="AR8" i="8"/>
  <c r="AQ8" i="8"/>
  <c r="AP8" i="8"/>
  <c r="AO8" i="8"/>
  <c r="AN8" i="8"/>
  <c r="AM8" i="8"/>
  <c r="AL8" i="8"/>
  <c r="AK8" i="8"/>
  <c r="AJ8" i="8"/>
  <c r="AI8" i="8"/>
  <c r="AG8" i="8"/>
  <c r="AF8" i="8"/>
  <c r="AE8" i="8"/>
  <c r="AD8" i="8"/>
  <c r="AC8" i="8"/>
  <c r="AB8" i="8"/>
  <c r="AA8" i="8"/>
  <c r="Z8" i="8"/>
  <c r="Y8" i="8"/>
  <c r="X8" i="8"/>
  <c r="K10" i="18" l="1"/>
  <c r="K35" i="18" s="1"/>
  <c r="BE8" i="8"/>
  <c r="BA9" i="8"/>
  <c r="BE10" i="8"/>
  <c r="BA11" i="8"/>
  <c r="BE12" i="8"/>
  <c r="BA13" i="8"/>
  <c r="AW14" i="8"/>
  <c r="BE14" i="8"/>
  <c r="BA15" i="8"/>
  <c r="AW8" i="8"/>
  <c r="AW10" i="8"/>
  <c r="AW12" i="8"/>
  <c r="K61" i="18"/>
  <c r="BD8" i="8"/>
  <c r="AZ9" i="8"/>
  <c r="AW16" i="8"/>
  <c r="BE16" i="8"/>
  <c r="AX8" i="8"/>
  <c r="AY10" i="8"/>
  <c r="BC11" i="8"/>
  <c r="AY12" i="8"/>
  <c r="BC13" i="8"/>
  <c r="AY14" i="8"/>
  <c r="AY16" i="8"/>
  <c r="AY8" i="8"/>
  <c r="BC9" i="8"/>
  <c r="BD10" i="8"/>
  <c r="AZ11" i="8"/>
  <c r="BD12" i="8"/>
  <c r="AZ13" i="8"/>
  <c r="BD14" i="8"/>
  <c r="AZ15" i="8"/>
  <c r="BD16" i="8"/>
  <c r="B18" i="18"/>
  <c r="B43" i="18" s="1"/>
  <c r="B69" i="18" s="1"/>
  <c r="D43" i="18"/>
  <c r="D69" i="18" s="1"/>
  <c r="J43" i="18"/>
  <c r="J69" i="18" s="1"/>
  <c r="C43" i="18"/>
  <c r="C69" i="18" s="1"/>
  <c r="E43" i="18"/>
  <c r="E69" i="18" s="1"/>
  <c r="G43" i="18"/>
  <c r="G69" i="18" s="1"/>
  <c r="I43" i="18"/>
  <c r="I69" i="18" s="1"/>
  <c r="F43" i="18"/>
  <c r="F69" i="18" s="1"/>
  <c r="J60" i="18"/>
  <c r="I60" i="18"/>
  <c r="F60" i="18"/>
  <c r="G60" i="18"/>
  <c r="B34" i="18"/>
  <c r="B60" i="18" s="1"/>
  <c r="K9" i="18"/>
  <c r="K34" i="18" s="1"/>
  <c r="E60" i="18"/>
  <c r="D60" i="18"/>
  <c r="K11" i="18"/>
  <c r="K36" i="18" s="1"/>
  <c r="B36" i="18"/>
  <c r="B62" i="18" s="1"/>
  <c r="C60" i="18"/>
  <c r="H60" i="18"/>
  <c r="BB9" i="8"/>
  <c r="AX10" i="8"/>
  <c r="BB11" i="8"/>
  <c r="AX12" i="8"/>
  <c r="BB13" i="8"/>
  <c r="AX14" i="8"/>
  <c r="BB15" i="8"/>
  <c r="AX16" i="8"/>
  <c r="BC15" i="8"/>
  <c r="BA8" i="8"/>
  <c r="AW9" i="8"/>
  <c r="BE9" i="8"/>
  <c r="BA10" i="8"/>
  <c r="AW11" i="8"/>
  <c r="BE11" i="8"/>
  <c r="BA12" i="8"/>
  <c r="AW13" i="8"/>
  <c r="BE13" i="8"/>
  <c r="BA14" i="8"/>
  <c r="AW15" i="8"/>
  <c r="BE15" i="8"/>
  <c r="BA16" i="8"/>
  <c r="BB8" i="8"/>
  <c r="AX9" i="8"/>
  <c r="BB10" i="8"/>
  <c r="AX11" i="8"/>
  <c r="BB12" i="8"/>
  <c r="AX13" i="8"/>
  <c r="BB14" i="8"/>
  <c r="AX15" i="8"/>
  <c r="BB16" i="8"/>
  <c r="BC8" i="8"/>
  <c r="AY9" i="8"/>
  <c r="BC10" i="8"/>
  <c r="AY11" i="8"/>
  <c r="BC12" i="8"/>
  <c r="AY13" i="8"/>
  <c r="BC14" i="8"/>
  <c r="AY15" i="8"/>
  <c r="BC16" i="8"/>
  <c r="AZ8" i="8"/>
  <c r="BD9" i="8"/>
  <c r="AZ10" i="8"/>
  <c r="BD11" i="8"/>
  <c r="AZ12" i="8"/>
  <c r="BD13" i="8"/>
  <c r="AZ14" i="8"/>
  <c r="BD15" i="8"/>
  <c r="AZ16" i="8"/>
  <c r="K18" i="18" l="1"/>
  <c r="K43" i="18" s="1"/>
  <c r="BI10" i="8"/>
  <c r="BI8" i="8"/>
  <c r="BI16" i="8"/>
  <c r="K75" i="18"/>
  <c r="K84" i="18"/>
  <c r="K62" i="18"/>
  <c r="K77" i="18"/>
  <c r="K76" i="18"/>
  <c r="K69" i="18"/>
  <c r="BI13" i="8"/>
  <c r="BI11" i="8"/>
  <c r="BI14" i="8"/>
  <c r="BI12" i="8"/>
  <c r="BI9" i="8"/>
  <c r="BI15" i="8"/>
  <c r="BG16" i="8"/>
  <c r="BG14" i="8"/>
  <c r="BG13" i="8"/>
  <c r="BG8" i="8"/>
  <c r="BG11" i="8"/>
  <c r="BG15" i="8"/>
  <c r="BG12" i="8"/>
  <c r="BG10" i="8"/>
  <c r="BG9" i="8"/>
  <c r="BR40" i="1"/>
  <c r="BR42" i="1"/>
  <c r="BR39" i="1"/>
  <c r="BR38" i="1"/>
  <c r="BR36" i="1"/>
  <c r="BR41" i="1"/>
  <c r="BR34" i="1"/>
  <c r="BR37" i="1"/>
  <c r="BR35" i="1"/>
  <c r="B17" i="18" l="1" a="1"/>
  <c r="B17" i="18" s="1"/>
  <c r="K60" i="18"/>
  <c r="DW24" i="3"/>
  <c r="DW13" i="3"/>
  <c r="DW28" i="3"/>
  <c r="DW16" i="3"/>
  <c r="DW23" i="3"/>
  <c r="DW25" i="3"/>
  <c r="DW12" i="3"/>
  <c r="DW29" i="3"/>
  <c r="DW22" i="3"/>
  <c r="DW15" i="3"/>
  <c r="DW26" i="3"/>
  <c r="DW9" i="3"/>
  <c r="DW10" i="3"/>
  <c r="DW21" i="3"/>
  <c r="DW27" i="3"/>
  <c r="DW14" i="3"/>
  <c r="DU14" i="3"/>
  <c r="BR8" i="1"/>
  <c r="DU9" i="3"/>
  <c r="DU26" i="3"/>
  <c r="DU16" i="3"/>
  <c r="DU8" i="3"/>
  <c r="BR11" i="1"/>
  <c r="BR15" i="1"/>
  <c r="DU24" i="3"/>
  <c r="BR23" i="1"/>
  <c r="DU10" i="3"/>
  <c r="BR15" i="11"/>
  <c r="DU28" i="3"/>
  <c r="BR27" i="1"/>
  <c r="BR12" i="11"/>
  <c r="DU29" i="3"/>
  <c r="DU25" i="3"/>
  <c r="BR22" i="1"/>
  <c r="BR26" i="1"/>
  <c r="DU22" i="3"/>
  <c r="DU27" i="3"/>
  <c r="BR10" i="11"/>
  <c r="DU23" i="3"/>
  <c r="BR9" i="11"/>
  <c r="BR25" i="1"/>
  <c r="BR16" i="1"/>
  <c r="DU12" i="3"/>
  <c r="BR24" i="1"/>
  <c r="BR29" i="1"/>
  <c r="BR12" i="1"/>
  <c r="BR14" i="11"/>
  <c r="BR8" i="11"/>
  <c r="BR11" i="11"/>
  <c r="BR21" i="1"/>
  <c r="BR13" i="1"/>
  <c r="DU13" i="3"/>
  <c r="BR13" i="11"/>
  <c r="DU11" i="3"/>
  <c r="BR9" i="1"/>
  <c r="BR28" i="1"/>
  <c r="BR14" i="1"/>
  <c r="DU21" i="3"/>
  <c r="BR16" i="11"/>
  <c r="BR10" i="1"/>
  <c r="DU15" i="3"/>
  <c r="H42" i="18" l="1"/>
  <c r="H68" i="18" s="1"/>
  <c r="C42" i="18"/>
  <c r="C68" i="18" s="1"/>
  <c r="G42" i="18"/>
  <c r="G68" i="18" s="1"/>
  <c r="J42" i="18"/>
  <c r="J68" i="18" s="1"/>
  <c r="I42" i="18"/>
  <c r="I68" i="18" s="1"/>
  <c r="D42" i="18"/>
  <c r="D68" i="18" s="1"/>
  <c r="F42" i="18"/>
  <c r="F68" i="18" s="1"/>
  <c r="E42" i="18"/>
  <c r="E68" i="18" s="1"/>
  <c r="B42" i="18"/>
  <c r="B68" i="18" s="1"/>
  <c r="K17" i="18"/>
  <c r="K42" i="18" s="1"/>
  <c r="B12" i="18" a="1"/>
  <c r="B12" i="18" s="1"/>
  <c r="B13" i="18" a="1"/>
  <c r="C38" i="18" s="1"/>
  <c r="C64" i="18" s="1"/>
  <c r="K83" i="18" l="1"/>
  <c r="K68" i="18"/>
  <c r="D38" i="18"/>
  <c r="D64" i="18" s="1"/>
  <c r="H38" i="18"/>
  <c r="H64" i="18" s="1"/>
  <c r="F38" i="18"/>
  <c r="F64" i="18" s="1"/>
  <c r="J38" i="18"/>
  <c r="J64" i="18" s="1"/>
  <c r="I37" i="18"/>
  <c r="I63" i="18" s="1"/>
  <c r="J37" i="18"/>
  <c r="J63" i="18" s="1"/>
  <c r="G37" i="18"/>
  <c r="G63" i="18" s="1"/>
  <c r="I38" i="18"/>
  <c r="I64" i="18" s="1"/>
  <c r="D37" i="18"/>
  <c r="D63" i="18" s="1"/>
  <c r="E37" i="18"/>
  <c r="E63" i="18" s="1"/>
  <c r="E38" i="18"/>
  <c r="E64" i="18" s="1"/>
  <c r="C37" i="18"/>
  <c r="C63" i="18" s="1"/>
  <c r="G38" i="18"/>
  <c r="G64" i="18" s="1"/>
  <c r="B13" i="18"/>
  <c r="B38" i="18" s="1"/>
  <c r="B64" i="18" s="1"/>
  <c r="H37" i="18"/>
  <c r="F37" i="18"/>
  <c r="F63" i="18" s="1"/>
  <c r="K12" i="18"/>
  <c r="K37" i="18" s="1"/>
  <c r="B37" i="18"/>
  <c r="B63" i="18" s="1"/>
  <c r="B70" i="18" l="1"/>
  <c r="I85" i="18"/>
  <c r="D44" i="18"/>
  <c r="K79" i="18"/>
  <c r="D85" i="18"/>
  <c r="J85" i="18"/>
  <c r="C70" i="18"/>
  <c r="C85" i="18"/>
  <c r="F85" i="18"/>
  <c r="E85" i="18"/>
  <c r="G85" i="18"/>
  <c r="D70" i="18"/>
  <c r="E70" i="18"/>
  <c r="F70" i="18"/>
  <c r="H44" i="18"/>
  <c r="J70" i="18"/>
  <c r="C44" i="18"/>
  <c r="G70" i="18"/>
  <c r="I70" i="18"/>
  <c r="G44" i="18"/>
  <c r="J44" i="18"/>
  <c r="F44" i="18"/>
  <c r="I44" i="18"/>
  <c r="K13" i="18"/>
  <c r="K38" i="18" s="1"/>
  <c r="K44" i="18" s="1"/>
  <c r="K64" i="18"/>
  <c r="E44" i="18"/>
  <c r="H63" i="18"/>
  <c r="B44" i="18"/>
  <c r="I90" i="18" l="1"/>
  <c r="C89" i="18"/>
  <c r="D90" i="18"/>
  <c r="H70" i="18"/>
  <c r="G89" i="18"/>
  <c r="G104" i="18" s="1"/>
  <c r="C90" i="18"/>
  <c r="F90" i="18"/>
  <c r="D89" i="18"/>
  <c r="D104" i="18" s="1"/>
  <c r="E90" i="18"/>
  <c r="F89" i="18"/>
  <c r="F104" i="18" s="1"/>
  <c r="E89" i="18"/>
  <c r="E104" i="18" s="1"/>
  <c r="J90" i="18"/>
  <c r="J89" i="18"/>
  <c r="J104" i="18" s="1"/>
  <c r="G90" i="18"/>
  <c r="I89" i="18"/>
  <c r="I104" i="18" s="1"/>
  <c r="K63" i="18"/>
  <c r="K70" i="18" s="1"/>
  <c r="C104" i="18" l="1"/>
  <c r="C105" i="18" s="1"/>
  <c r="H85" i="18"/>
  <c r="H90" i="18" s="1"/>
  <c r="K78" i="18"/>
  <c r="K85" i="18" s="1"/>
  <c r="B71" i="18"/>
  <c r="B90" i="18"/>
  <c r="B89" i="18"/>
  <c r="B104" i="18" s="1"/>
  <c r="I71" i="18"/>
  <c r="J71" i="18"/>
  <c r="F71" i="18"/>
  <c r="D71" i="18"/>
  <c r="C71" i="18"/>
  <c r="E71" i="18"/>
  <c r="H71" i="18"/>
  <c r="G71" i="18"/>
  <c r="K89" i="18" l="1"/>
  <c r="K90" i="18"/>
  <c r="H89" i="18"/>
  <c r="H104" i="18" s="1"/>
  <c r="K71" i="18"/>
  <c r="H105" i="18" l="1"/>
  <c r="H106" i="18" s="1"/>
  <c r="H107" i="18" s="1"/>
  <c r="H108" i="18" s="1"/>
  <c r="H109" i="18" s="1"/>
  <c r="J105" i="18"/>
  <c r="J106" i="18" s="1"/>
  <c r="J107" i="18" s="1"/>
  <c r="J108" i="18" s="1"/>
  <c r="J109" i="18" s="1"/>
  <c r="I105" i="18"/>
  <c r="I106" i="18" s="1"/>
  <c r="I107" i="18" s="1"/>
  <c r="I108" i="18" s="1"/>
  <c r="I109" i="18" s="1"/>
  <c r="C106" i="18"/>
  <c r="C107" i="18" s="1"/>
  <c r="C108" i="18" s="1"/>
  <c r="C109" i="18" s="1"/>
  <c r="D105" i="18"/>
  <c r="D106" i="18" s="1"/>
  <c r="D107" i="18" s="1"/>
  <c r="D108" i="18" s="1"/>
  <c r="D109" i="18" s="1"/>
  <c r="F105" i="18"/>
  <c r="F106" i="18" s="1"/>
  <c r="F107" i="18" s="1"/>
  <c r="F108" i="18" s="1"/>
  <c r="F109" i="18" s="1"/>
  <c r="G105" i="18"/>
  <c r="G106" i="18" s="1"/>
  <c r="G107" i="18" s="1"/>
  <c r="G108" i="18" s="1"/>
  <c r="G109" i="18" s="1"/>
  <c r="E105" i="18"/>
  <c r="E106" i="18" s="1"/>
  <c r="E107" i="18" s="1"/>
  <c r="E108" i="18" s="1"/>
  <c r="E109" i="18" s="1"/>
  <c r="D114" i="18" l="1"/>
  <c r="D115" i="18" s="1"/>
  <c r="D110" i="18"/>
  <c r="C110" i="18"/>
  <c r="C114" i="18"/>
  <c r="C115" i="18" s="1"/>
  <c r="I110" i="18"/>
  <c r="I114" i="18"/>
  <c r="I115" i="18" s="1"/>
  <c r="G114" i="18"/>
  <c r="G115" i="18" s="1"/>
  <c r="G110" i="18"/>
  <c r="E114" i="18"/>
  <c r="E115" i="18" s="1"/>
  <c r="E110" i="18"/>
  <c r="F110" i="18"/>
  <c r="F114" i="18"/>
  <c r="F115" i="18" s="1"/>
  <c r="J110" i="18"/>
  <c r="J114" i="18"/>
  <c r="J115" i="18" s="1"/>
  <c r="H114" i="18"/>
  <c r="H115" i="18" s="1"/>
  <c r="H110" i="18"/>
  <c r="B105" i="18"/>
  <c r="B106" i="18" s="1"/>
  <c r="K104" i="18"/>
  <c r="K105" i="18" l="1"/>
  <c r="K106" i="18" s="1"/>
  <c r="B107" i="18"/>
  <c r="B108" i="18" l="1"/>
  <c r="B109" i="18" s="1"/>
  <c r="B110" i="18" l="1"/>
  <c r="B114" i="18"/>
  <c r="K109" i="18"/>
  <c r="K114" i="18" l="1"/>
  <c r="C117" i="18" s="1"/>
  <c r="C118" i="18" s="1"/>
  <c r="B115" i="18"/>
  <c r="F117" i="18"/>
  <c r="F118" i="18" s="1"/>
  <c r="G117" i="18"/>
  <c r="G118" i="18" s="1"/>
  <c r="D117" i="18"/>
  <c r="D118" i="18" s="1"/>
  <c r="I117" i="18"/>
  <c r="I118" i="18" s="1"/>
  <c r="J117" i="18"/>
  <c r="J118" i="18" s="1"/>
  <c r="H117" i="18"/>
  <c r="H118" i="18" s="1"/>
  <c r="E117" i="18"/>
  <c r="E118" i="18" s="1"/>
  <c r="B117" i="18" l="1"/>
  <c r="B118" i="18" s="1"/>
  <c r="K115" i="18"/>
  <c r="K117" i="18" l="1"/>
  <c r="K118" i="1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<sst xmlns="http://schemas.openxmlformats.org/spreadsheetml/2006/main" count="1139" uniqueCount="338">
  <si>
    <t>Blue Ridge Community and Technical College</t>
  </si>
  <si>
    <t>BridgeValley Community and Technical College</t>
  </si>
  <si>
    <t>Eastern WV Community and Technical College</t>
  </si>
  <si>
    <t>Mountwest Community and Technical College</t>
  </si>
  <si>
    <t>New River Community and Technical College</t>
  </si>
  <si>
    <t>Pierpont Community and Technical College</t>
  </si>
  <si>
    <t>Southern West Virginia Community and Technical College</t>
  </si>
  <si>
    <t>West Virginia Northern Community College</t>
  </si>
  <si>
    <t>WVU at Parkersburg</t>
  </si>
  <si>
    <t>Focus Population Premiums</t>
  </si>
  <si>
    <t>Multiplier</t>
  </si>
  <si>
    <t>Non-Resident Students</t>
  </si>
  <si>
    <t>TOTAL-IN-STATE</t>
  </si>
  <si>
    <t>State Priority Premiums</t>
  </si>
  <si>
    <t>Students Accumulating 15 hrs</t>
  </si>
  <si>
    <t>Students Accumulating 30 hrs</t>
  </si>
  <si>
    <t>Students Accumulating 45 hrs</t>
  </si>
  <si>
    <t>Associate and Bachelors Degrees Awarded</t>
  </si>
  <si>
    <t>Academic Certificates Awarded</t>
  </si>
  <si>
    <t>Workforce Certificates Awarded</t>
  </si>
  <si>
    <t>Awards per 100 FTE</t>
  </si>
  <si>
    <t>Total</t>
  </si>
  <si>
    <t>Pierpont</t>
  </si>
  <si>
    <t>Southern</t>
  </si>
  <si>
    <t>WV Northern</t>
  </si>
  <si>
    <t>WVU-P</t>
  </si>
  <si>
    <t>Workforce Training/Contact Hours Completed</t>
  </si>
  <si>
    <t>Priority (1+)</t>
  </si>
  <si>
    <t>1 Focus Population (1+)</t>
  </si>
  <si>
    <t>2 Focus Populations (1+)</t>
  </si>
  <si>
    <t>3 Focus Populations (1+)</t>
  </si>
  <si>
    <t>Blue Ridge</t>
  </si>
  <si>
    <t>BridgeValley</t>
  </si>
  <si>
    <t>Eastern</t>
  </si>
  <si>
    <t>Mountwest</t>
  </si>
  <si>
    <t>New River</t>
  </si>
  <si>
    <t>Learning and Working</t>
  </si>
  <si>
    <t>Outcomes-Based Funding Formula</t>
  </si>
  <si>
    <t>Outcomes Share of System Total</t>
  </si>
  <si>
    <t>Final Budget Determination</t>
  </si>
  <si>
    <t>Base Operating Budget</t>
  </si>
  <si>
    <t>Outcomes-Based Appropriation</t>
  </si>
  <si>
    <t>Hold-Harmless Adjustments</t>
  </si>
  <si>
    <t>Adjustments to Outcomes-Based Funding (IA Rate x Change)</t>
  </si>
  <si>
    <t>Increase (Decrease) from Prior Year</t>
  </si>
  <si>
    <t>Percent Change from Prior Year</t>
  </si>
  <si>
    <t>Percent Change - Hold Harmless Applied</t>
  </si>
  <si>
    <t>Outcomes-Based Appropriation - Hold Harmless Applied</t>
  </si>
  <si>
    <t>Increase (Decrease) from Prior Year - HH Applied - Check Sum</t>
  </si>
  <si>
    <t>Final Recommendation</t>
  </si>
  <si>
    <t>Total Recommended Appropriation (Current Year)</t>
  </si>
  <si>
    <t>Transfers to a Four-Year Institution with 15 hrs</t>
  </si>
  <si>
    <r>
      <t>Mission-Weighted Outcomes (y</t>
    </r>
    <r>
      <rPr>
        <b/>
        <vertAlign val="subscript"/>
        <sz val="12"/>
        <color theme="0"/>
        <rFont val="Open Sans"/>
        <family val="2"/>
      </rPr>
      <t>0</t>
    </r>
    <r>
      <rPr>
        <b/>
        <sz val="12"/>
        <color theme="0"/>
        <rFont val="Open Sans"/>
        <family val="2"/>
      </rPr>
      <t xml:space="preserve"> Benchmark)</t>
    </r>
  </si>
  <si>
    <r>
      <t>Total Outcomes Increase (Decrease) from y</t>
    </r>
    <r>
      <rPr>
        <vertAlign val="subscript"/>
        <sz val="12"/>
        <rFont val="Open Sans"/>
        <family val="2"/>
      </rPr>
      <t>0</t>
    </r>
    <r>
      <rPr>
        <sz val="12"/>
        <rFont val="Open Sans"/>
        <family val="2"/>
      </rPr>
      <t xml:space="preserve"> Benchmark</t>
    </r>
  </si>
  <si>
    <r>
      <t>Total Outcomes Percent Change from y</t>
    </r>
    <r>
      <rPr>
        <vertAlign val="subscript"/>
        <sz val="12"/>
        <rFont val="Open Sans"/>
        <family val="2"/>
      </rPr>
      <t>0</t>
    </r>
    <r>
      <rPr>
        <sz val="12"/>
        <rFont val="Open Sans"/>
        <family val="2"/>
      </rPr>
      <t xml:space="preserve"> Benchmark</t>
    </r>
  </si>
  <si>
    <t>Outcomes-Based Funding - Prior Year</t>
  </si>
  <si>
    <t>Inflation Adjusted Outcomes-Based Funding - Prior Year</t>
  </si>
  <si>
    <r>
      <t>Outcomes-Based Appropriation (y</t>
    </r>
    <r>
      <rPr>
        <vertAlign val="subscript"/>
        <sz val="12"/>
        <rFont val="Open Sans"/>
        <family val="2"/>
      </rPr>
      <t>c</t>
    </r>
    <r>
      <rPr>
        <sz val="12"/>
        <rFont val="Open Sans"/>
        <family val="2"/>
      </rPr>
      <t>)</t>
    </r>
  </si>
  <si>
    <r>
      <t>Increase (Decrease) Prior Year to y</t>
    </r>
    <r>
      <rPr>
        <vertAlign val="subscript"/>
        <sz val="12"/>
        <rFont val="Open Sans"/>
        <family val="2"/>
      </rPr>
      <t>c</t>
    </r>
  </si>
  <si>
    <r>
      <t>Percent Increase (Decrease) Prior Year to y</t>
    </r>
    <r>
      <rPr>
        <vertAlign val="subscript"/>
        <sz val="12"/>
        <rFont val="Open Sans"/>
        <family val="2"/>
      </rPr>
      <t>c</t>
    </r>
  </si>
  <si>
    <t>All CTCS</t>
  </si>
  <si>
    <r>
      <t>Inflation Adjustment (y</t>
    </r>
    <r>
      <rPr>
        <vertAlign val="subscript"/>
        <sz val="12"/>
        <rFont val="Open Sans"/>
        <family val="2"/>
      </rPr>
      <t>0</t>
    </r>
    <r>
      <rPr>
        <sz val="12"/>
        <rFont val="Open Sans"/>
        <family val="2"/>
      </rPr>
      <t xml:space="preserve"> to y</t>
    </r>
    <r>
      <rPr>
        <vertAlign val="subscript"/>
        <sz val="12"/>
        <rFont val="Open Sans"/>
        <family val="2"/>
      </rPr>
      <t>c</t>
    </r>
    <r>
      <rPr>
        <sz val="12"/>
        <rFont val="Open Sans"/>
        <family val="2"/>
      </rPr>
      <t>) - HEPI</t>
    </r>
  </si>
  <si>
    <t>30 Credit-Hour Accumulation Milestones</t>
  </si>
  <si>
    <t>15 Credit-Hour Accumulation Milestones</t>
  </si>
  <si>
    <t>45 Credit-Hour Accumulation Milestones</t>
  </si>
  <si>
    <t xml:space="preserve"> IN-STATE STUDENTS WITH 1 RISK FACTOR</t>
  </si>
  <si>
    <t xml:space="preserve">IN-STATE STUDENT WITH 2 RISK FACTORS </t>
  </si>
  <si>
    <t>IN-STATE STUDENTS WITH 3 RISK FACTORS</t>
  </si>
  <si>
    <t>OUT-OF-STATE STUDENTS (Risk Factor Premiums Do Not Apply)</t>
  </si>
  <si>
    <t>TOTAL WEIGHTED OUTCOMES (FOCUS POPULATION PREMIUMS APPLIED)</t>
  </si>
  <si>
    <t>Standard Dev.</t>
  </si>
  <si>
    <t>3-YEAR AVG</t>
  </si>
  <si>
    <t>IN-STATE STUDENT WITH NO RISK FACTOR IN PRIORITY FIELDS</t>
  </si>
  <si>
    <t>IN-STATE STUDENTS WITH NO RISK FACTOR NOT IN PRIORITY FIELDS</t>
  </si>
  <si>
    <t>IN-STATE STUDENTS WITH 1 RISK FACTOR NOT IN PRIORITY FIELDS</t>
  </si>
  <si>
    <t>IN-STATE STUDENTS WITH 1 RISK FACTOR IN PRIORITY FIELDS</t>
  </si>
  <si>
    <t>IN-STATE STUDENTS WITH 2 RISK FACTORS NOT IN PRIORITY FIELDS</t>
  </si>
  <si>
    <t>IN-STATE STUDENTS WITH 2 RISK FACTORS IN PRIORITY FIELDS</t>
  </si>
  <si>
    <t>IN-STATE STUDENTS WITH 3 RISK FACTORS NOT IN PRIORITY FIELDS</t>
  </si>
  <si>
    <t>IN-STATE STUDENTS WITH 3 RISK FACTORS IN PRIORITY FIELDS</t>
  </si>
  <si>
    <t>OUT-OF-STATE STUDENTS NOT IN PRIORITY FIELDS (Risk Factor Premiums Do Not Apply)</t>
  </si>
  <si>
    <t>OUT-OF-STATE STUDENTS IN PRIORITY FIELDS (Risk Factor Premiums Do Not Apply)</t>
  </si>
  <si>
    <t>Transfers to Four-Year Institutions</t>
  </si>
  <si>
    <t>TOTAL-IN-STATE STUDENTS</t>
  </si>
  <si>
    <t xml:space="preserve"> IN-STATE STUDENTS WITH 2 RISK FACTORS</t>
  </si>
  <si>
    <t xml:space="preserve"> IN-STATE STUDENTS WITH 3 RISK FACTORS</t>
  </si>
  <si>
    <t>TOTAL WORKFORCE CONTACT HOURS COMPLETED</t>
  </si>
  <si>
    <t>TOTAL IN-STATE STUDENTS</t>
  </si>
  <si>
    <t>TOTAL OUT-OF-STATE STUDENTS</t>
  </si>
  <si>
    <t>TOTAL WEIGHTED OUTCOMES</t>
  </si>
  <si>
    <t>Awards per 100 FTEs</t>
  </si>
  <si>
    <t>Undergraduate Certificate Production</t>
  </si>
  <si>
    <t>Associate and Bachelor's Degree Production</t>
  </si>
  <si>
    <t>Institution</t>
  </si>
  <si>
    <t>Level</t>
  </si>
  <si>
    <t>CIP</t>
  </si>
  <si>
    <t>Institution Degree Name</t>
  </si>
  <si>
    <t>CIP Degree Category</t>
  </si>
  <si>
    <t>ELEMENTARY EDUCATION AND TEACHING.</t>
  </si>
  <si>
    <t>AS</t>
  </si>
  <si>
    <t>RADIOLOGIC TECHNOLOGY</t>
  </si>
  <si>
    <t>MEDICAL RADIOLOGIC TECHNOLOGY/SCIENCE - RADIATION THERAPIST.</t>
  </si>
  <si>
    <t>RADIOLOGIC TECHNOLOGY/SCIENCE - RADIOGRAPHER.</t>
  </si>
  <si>
    <t>NURSING</t>
  </si>
  <si>
    <t>REGISTERED NURSING/REGISTERED NURSE.</t>
  </si>
  <si>
    <t>BSN</t>
  </si>
  <si>
    <t>BA</t>
  </si>
  <si>
    <t>EDUCATION</t>
  </si>
  <si>
    <t>EDUCATION, GENERAL.</t>
  </si>
  <si>
    <t>RESPIRATORY CARE</t>
  </si>
  <si>
    <t>RESPIRATORY CARE THERAPY/THERAPIST.</t>
  </si>
  <si>
    <t>COMPUTER AND INFORMATION SYSTEMS SECURITY/INFORMA.</t>
  </si>
  <si>
    <t>EARLY CHILDHOOD EDUCATION</t>
  </si>
  <si>
    <t>AAS</t>
  </si>
  <si>
    <t>AVIATION MAINTENANCE TECHNICIAN</t>
  </si>
  <si>
    <t>AERONAUTICS/AVIATION/AEROSPACE SCIENCE AND TECHNOLOGY, GENE.</t>
  </si>
  <si>
    <t>DENTAL HYGIENE</t>
  </si>
  <si>
    <t>DENTAL HYGIENE/HYGIENIST.</t>
  </si>
  <si>
    <t>CYBERSECURITY</t>
  </si>
  <si>
    <t>ELEMENTARY EDUCATION</t>
  </si>
  <si>
    <t>CHILD DEVELOPMENT.</t>
  </si>
  <si>
    <t>BLUE RIDGE CTC</t>
  </si>
  <si>
    <t>CAS</t>
  </si>
  <si>
    <t>CISCO CERTIFIED NETWORK ASSOCIATE</t>
  </si>
  <si>
    <t>COMPUTER SYSTEMS NETWORKING AND TELECOMMUNICATIONS.</t>
  </si>
  <si>
    <t>NETWORK SPECIALITIES</t>
  </si>
  <si>
    <t>NETWORK AND SYSTEM ADMINISTRATION/ADMINISTRATOR.</t>
  </si>
  <si>
    <t>CISCO NETWORKING</t>
  </si>
  <si>
    <t>SYSTEM, NETWORKING, AND LAN/WAN MANAGEMENT/MANAGER.</t>
  </si>
  <si>
    <t>COMPUTER NETWORKING ENGINEERING TECHNOLOGIES</t>
  </si>
  <si>
    <t>INFORMATION SECURITY</t>
  </si>
  <si>
    <t>CYBER SECURITY</t>
  </si>
  <si>
    <t>COMPUTER AND INFORMATION SYSTEMS SECURITY/INFORMATION ASSURA</t>
  </si>
  <si>
    <t>ROBOTICS</t>
  </si>
  <si>
    <t>MECHATRONICS, ROBOTICS AND AUTOMATION ENGINEERING.</t>
  </si>
  <si>
    <t>ELECTRIC DISTRIBUTION TECHNOLOGY</t>
  </si>
  <si>
    <t>ELECTRICAL, ELECTRONIC AND COMMUNICATIONS ENGINEE.</t>
  </si>
  <si>
    <t>ELECTRICAL AND ELECTRONIC ENGINEERING TECHNOLOGIES/TECHNICIA</t>
  </si>
  <si>
    <t>INSTRUMENTATION TECHNOLOGY, TECHNICIAN.</t>
  </si>
  <si>
    <t>MECHATRONICS</t>
  </si>
  <si>
    <t>AUTOMATION ENGINEER TECHNOLOGY/TECHNICIAN.</t>
  </si>
  <si>
    <t>PLASTICS ENGINEERING TECHNOLOGY</t>
  </si>
  <si>
    <t>PLASTICS AND POLYMER ENGINEERING TECHNOLOGY/TECHN.</t>
  </si>
  <si>
    <t>RENEWABLE ENERGY SYSTEMS</t>
  </si>
  <si>
    <t>SOLAR ENERGY TECHNOLOGY/TECHNICIAN.</t>
  </si>
  <si>
    <t>EARLY CHILDHOOD SPECIALIST</t>
  </si>
  <si>
    <t>CHILD CARE PROVIDER/ASSISTANT.</t>
  </si>
  <si>
    <t>ELECTRIC UTILITY TECHNOLOGY</t>
  </si>
  <si>
    <t>ELECTRICAL AND POWER TRANSMISSION INSTALLATION/IN.</t>
  </si>
  <si>
    <t>ELECTRICAL TECHNICIAN</t>
  </si>
  <si>
    <t>INDUSTRIAL ELECTRONICS TECHNOLOGY/TECHNICIAN.</t>
  </si>
  <si>
    <t>WELDING</t>
  </si>
  <si>
    <t>WELDING TECHNOLOGY/WELDER.</t>
  </si>
  <si>
    <t>MEDICAL ASSISTING</t>
  </si>
  <si>
    <t>MEDICAL/CLINICAL ASSISTANT.</t>
  </si>
  <si>
    <t>PHYSICAL THERAPY ASSISTANT</t>
  </si>
  <si>
    <t>PHYSICAL THERAPY TECHNICIAN/ASSISTANT.</t>
  </si>
  <si>
    <t>PARAMEDICINE</t>
  </si>
  <si>
    <t>EMERGENCY MEDICAL TECHNOLOGY/TECHNICIAN (EMT PARAMEDIC).</t>
  </si>
  <si>
    <t>PARAMEDIC</t>
  </si>
  <si>
    <t>ADDICTION STUDIES</t>
  </si>
  <si>
    <t>SUBSTANCE ABUSE/ADDICTION COUNSELING.</t>
  </si>
  <si>
    <t>BRIDGEVALLEY CTC</t>
  </si>
  <si>
    <t>COMPUTER MAINTENANCE AND NETWORKING</t>
  </si>
  <si>
    <t>COMPUTER SYSTEMS NETWORKING AND TELECOMMUNICATION.</t>
  </si>
  <si>
    <t>CYBER SECURITY AND NETWORKING</t>
  </si>
  <si>
    <t>EARLY CHILDHOOD EDUCATION AND TEACHING.</t>
  </si>
  <si>
    <t>INSTRUMENTATION, MEASUREMENT &amp; CONTROL TECHNOLOGY</t>
  </si>
  <si>
    <t>INSTRUMENTATION TECHNOLOGY/TECHNICIAN.</t>
  </si>
  <si>
    <t>ADVANCED MANUFACTURING</t>
  </si>
  <si>
    <t>ELECTROMECHANICAL TECHNOLOGIES/TECHNICIAN, OTHER.</t>
  </si>
  <si>
    <t>MECHATRONICS TECHNOLOGY</t>
  </si>
  <si>
    <t>WELDING TECHNOLOGY</t>
  </si>
  <si>
    <t>EMERGENCY MEDICAL SERVICES</t>
  </si>
  <si>
    <t>EMERGENCY MEDCIAL TECHNOLOGY/TECHNICIAN (EMT PARAM</t>
  </si>
  <si>
    <t>RESPIRATORY THERAPY</t>
  </si>
  <si>
    <t>DIAGNOSTIC MEDICAL SONOGRAPHY</t>
  </si>
  <si>
    <t>DIAGNOSTIC MEDICAL SONOGRAPHY/SONOGRAPHER AND ULT.</t>
  </si>
  <si>
    <t>COMMUNITY HEALTH SERVICES/LIAISON COUNSELING.</t>
  </si>
  <si>
    <t>EASTERN WV CTC</t>
  </si>
  <si>
    <t>PARAPROFESSIONAL IN EDUCATION</t>
  </si>
  <si>
    <t>TEACHER ASSISTANT/AIDE.</t>
  </si>
  <si>
    <t>WIND ENERGY TECHNOLOGY</t>
  </si>
  <si>
    <t>ELECTROMECHANICAL TECHNOLOGY/ELECTROMECHANICAL ENG</t>
  </si>
  <si>
    <t>ELECTROMECHANICAL TECHNOLOGY</t>
  </si>
  <si>
    <t>ELECTROMECHANICAL AND INSTRUMENTATION AND MAINTENANCE TECHNO</t>
  </si>
  <si>
    <t>EARLY CHILDHOOD DEVELOPMENT</t>
  </si>
  <si>
    <t>ASSISTANT TEACHER</t>
  </si>
  <si>
    <t>ENGINEERING DESIGN TECHNOLOGY</t>
  </si>
  <si>
    <t>MANUFACTURING ENGINEERING TECHNOLOGY/TECHNICIAN.</t>
  </si>
  <si>
    <t>MARITIME</t>
  </si>
  <si>
    <t>MARINE TRANSPORTATION, OTHER.</t>
  </si>
  <si>
    <t>MEDICAL ASSISTANT</t>
  </si>
  <si>
    <t>PHYSICAL THERAPIST ASSISTANT</t>
  </si>
  <si>
    <t>PARAMEDIC SCIENCE</t>
  </si>
  <si>
    <t>IT FOUNDATIONS</t>
  </si>
  <si>
    <t>SYSTEM, NETWORKING, AND LAN/WAN MANAGEMENT/MANAGE.</t>
  </si>
  <si>
    <t>PARAPROFESSIONAL EDUCATION</t>
  </si>
  <si>
    <t>INDUSTRIAL TECHNOLOGY</t>
  </si>
  <si>
    <t>INDUSTRIAL TECHNOLOGY/TECHNICIAN.</t>
  </si>
  <si>
    <t>SOCIAL SERVICES</t>
  </si>
  <si>
    <t>FAMILY AND COMMUNITY SERVICES.</t>
  </si>
  <si>
    <t>ELECTRICAL DISTRIBUTION ENGINEERING TECHNOLOGY</t>
  </si>
  <si>
    <t>LINEWORKER.</t>
  </si>
  <si>
    <t>EMERGENCY MEDICAL TECHNOLOGY/TECHNICIAN (EMT PARA.</t>
  </si>
  <si>
    <t>PRACTICAL NURSING</t>
  </si>
  <si>
    <t>LICENSED PRACTICAL/VOCATIONAL NURSE TRAINING.</t>
  </si>
  <si>
    <t>PIERPONT CTC</t>
  </si>
  <si>
    <t>INFO SYSTEMS</t>
  </si>
  <si>
    <t>ADVANCED WELDING</t>
  </si>
  <si>
    <t>WELDING ENGINEERING TECHNOLOGY/TECHNICIAN.</t>
  </si>
  <si>
    <t>MINING MAINTENANCE TECHNOLOGY</t>
  </si>
  <si>
    <t>MINING TECHNOLOGY/TECHNICIAN.</t>
  </si>
  <si>
    <t>PETROLEUM TECHNOLOGY</t>
  </si>
  <si>
    <t>PETROLEUM TECHNOLOGY/TECHNICIAN.</t>
  </si>
  <si>
    <t>EARLY CHILDHOOD</t>
  </si>
  <si>
    <t>CHILD CARE AND SUPPORT SERVICES MANAGEMENT.</t>
  </si>
  <si>
    <t>ELECTRICAL AND POWER TRANSMISSION INSTALLATION/INS</t>
  </si>
  <si>
    <t>AIRFRAME MECHANICS TECHNOLOGY/TECHNICIAN</t>
  </si>
  <si>
    <t>AIRFRAME MECHANICS AND AIRFRAME MAINTENANCE TECHN.</t>
  </si>
  <si>
    <t>AVIATION MAINTENANCE TECHNOLOGY</t>
  </si>
  <si>
    <t>AIRFRAME MECHANICS AND AIRCRAFT MAINTENANCE TECHNO</t>
  </si>
  <si>
    <t>AIRCRAFT POWERPLANT TECHNOLOGY/TECHNICIAN</t>
  </si>
  <si>
    <t>AIRCRAFT POWERPLANT TECHNOLOGY/TECHNICIAN.</t>
  </si>
  <si>
    <t>AVIONICS</t>
  </si>
  <si>
    <t>AVIONICS MAINTENANCE TECHNOLOGY/TECHNICIAN.</t>
  </si>
  <si>
    <t>APPLIED WELDING</t>
  </si>
  <si>
    <t>METAL FABRICATOR.</t>
  </si>
  <si>
    <t>LICENSED PRACTICAL NURSING</t>
  </si>
  <si>
    <t>SOUTHERN WV CTC</t>
  </si>
  <si>
    <t>ELECTROMECHANICAL INSTRUMENTATION TECHNOLOGY</t>
  </si>
  <si>
    <t>RESPIRATORY CARE TECHNOLOGY</t>
  </si>
  <si>
    <t>BEHAVIORAL HEALTH</t>
  </si>
  <si>
    <t>CLINICAL/MEDICAL SOCIAL WORK.</t>
  </si>
  <si>
    <t>HEALTH CARE PROFESSIONAL</t>
  </si>
  <si>
    <t>HEALTH AIDE.</t>
  </si>
  <si>
    <t>COMPUTER AND INFORMATION SYSTEMS SECURITY/INFORMATION ASSUR.</t>
  </si>
  <si>
    <t>ELECTROMECHANICAL TECHNOLOGY/ELECTROMECHANICAL ENGINEERING T</t>
  </si>
  <si>
    <t>POWER PLANT TECHNOLOGY</t>
  </si>
  <si>
    <t>OIL &amp; GAS PIPE WELDING</t>
  </si>
  <si>
    <t>MEDICAL OFFICE ASSISTANT/SPECIALIST.</t>
  </si>
  <si>
    <t>CLINICAL MEDICAL ASSISTANT</t>
  </si>
  <si>
    <t>RADIOGRAPHY</t>
  </si>
  <si>
    <t>SUBSTANCE ABUSE INTERVENTION SPECIALIST</t>
  </si>
  <si>
    <t>PATIENT CARE TECHNICIAN</t>
  </si>
  <si>
    <t>NURSING ASSISTANT/AIDE AND PATIENT CARE ASSISTANT/</t>
  </si>
  <si>
    <t>WVU AT PARKERSBURG</t>
  </si>
  <si>
    <t>ELECTRICITY AND INSTRUMENTATION</t>
  </si>
  <si>
    <t>ADVANCED MANUFACTURING TECHNOLOGY</t>
  </si>
  <si>
    <t>MANUFACTURING ENGINEERING TECHNOLOGY/TECHNICIAN</t>
  </si>
  <si>
    <t>CHILD DEVELOPMENT</t>
  </si>
  <si>
    <t>RESIDENTIAL AND COMMERCIAL ELECTRICITY</t>
  </si>
  <si>
    <t>ELECTRICAL TECHNOLOGY</t>
  </si>
  <si>
    <t>ELECTRICIAN.</t>
  </si>
  <si>
    <t>ELECTRICAL RELIABILITY AND MAINTENANCE</t>
  </si>
  <si>
    <t>ELECTRICAL/ELECTRONICS MAINTENANCE AND REPAIR TEC.</t>
  </si>
  <si>
    <t>NURSING ASSISTANT/AIDE AND PATIENT CARE ASSISTANT.</t>
  </si>
  <si>
    <t>TOTAL AWARDS - IN-STATE STUDENTS</t>
  </si>
  <si>
    <t>TOTAL  - OUT-OF-STATE STUDENTS</t>
  </si>
  <si>
    <t>TOTAL IN-STATE FTE STUDENTS (in 100s)</t>
  </si>
  <si>
    <t>TOTAL OUT-OF-STATE FTE STUDENTS (in 100s)</t>
  </si>
  <si>
    <t>ANNUAL FTE ENROLLMENT - OUT-OF-STATE</t>
  </si>
  <si>
    <t>ANNUAL FTE ENROLLMENT - IN-STATE</t>
  </si>
  <si>
    <t>MOUNTWEST COMM. AND TECH. COL.</t>
  </si>
  <si>
    <t>NEW RIVER COMMUNITY &amp; TECH COLLEGE</t>
  </si>
  <si>
    <t>WV NORTHERN COMMUNITY COLLEGE</t>
  </si>
  <si>
    <t>ELECTRONICS TECHNOLOGY</t>
  </si>
  <si>
    <t>ELECTRICAL, ELECTRONIC AND COMMUNICATIONS ENGINEERING TECHNO</t>
  </si>
  <si>
    <t>ELECTRICAL ENGINEERING TECHNOLOGY</t>
  </si>
  <si>
    <t>EARLY CHILDHOOD: CARE AND EDUCATION (PARAPROF EDU)</t>
  </si>
  <si>
    <t>CHEMICAL AND POLYMER OPERATOR TECHNOLOGY</t>
  </si>
  <si>
    <t>INDUSTRIAL PRODUCTION TECHNOLOGIES/TECHNICIANS, O.</t>
  </si>
  <si>
    <t>Metric</t>
  </si>
  <si>
    <t>Minimum Value</t>
  </si>
  <si>
    <t>Maximum Value</t>
  </si>
  <si>
    <t>Associate and Bachelor’s Degrees Awarded</t>
  </si>
  <si>
    <t>Weighted Outcomes (Current Year)</t>
  </si>
  <si>
    <t>Scaling Factors (Current Year)</t>
  </si>
  <si>
    <t>Weighted and Scaled Outcomes (Current Year)</t>
  </si>
  <si>
    <t>Mission-Weighted Outcomes (Current Year)</t>
  </si>
  <si>
    <t>Mission Weights (Current Year)</t>
  </si>
  <si>
    <t>INFORMATION TECHNOLOGY</t>
  </si>
  <si>
    <t>SYSTEM, NETWORKING AND LAN/WAN MANAGEMENT/MANAGER.</t>
  </si>
  <si>
    <t>COMPUTER AND INFORMATION SYSTEMS SECURITY/AUDITIN.</t>
  </si>
  <si>
    <t>ELECTRICITY AND INSTRUMENTATION TECHNICIAN</t>
  </si>
  <si>
    <t>Short-Term Workforce Trainings Contact Hours Completed</t>
  </si>
  <si>
    <t>Short-Term Workforce Trainings Completed</t>
  </si>
  <si>
    <t>Academic Year</t>
  </si>
  <si>
    <t>2016-2017</t>
  </si>
  <si>
    <t>2017-2018</t>
  </si>
  <si>
    <t>2018-2019</t>
  </si>
  <si>
    <t>2019-2020</t>
  </si>
  <si>
    <t>2020-2021</t>
  </si>
  <si>
    <t>2021-2022</t>
  </si>
  <si>
    <t>2022-2023</t>
  </si>
  <si>
    <t>2023-2024</t>
  </si>
  <si>
    <t>2024-2025</t>
  </si>
  <si>
    <t>2025-2026</t>
  </si>
  <si>
    <t>Funding Formula Year</t>
  </si>
  <si>
    <t>FY2024 Budget Recommendation (Flat Budget)  Benchmarking Baseline Year Spring 2023</t>
  </si>
  <si>
    <t>Transfers to a Four-Year Institution with 15 hrs (reflects year of enrollment at CTC)</t>
  </si>
  <si>
    <t>Learning and Working (reflects year of graduation data)</t>
  </si>
  <si>
    <t>FY2025 Budget Recommendations (Summer-Fall 2023)</t>
  </si>
  <si>
    <t>FY2026 Budget Recommendations (Summer-Fall 2024)</t>
  </si>
  <si>
    <t>FY2027 Budget Recommendations (Summer-Fall 2025)</t>
  </si>
  <si>
    <t>FY2028 Budget Recommendations (Summer-Fall 2026)</t>
  </si>
  <si>
    <t>Fiscal Year</t>
  </si>
  <si>
    <t>FY2017</t>
  </si>
  <si>
    <t>FY2018</t>
  </si>
  <si>
    <t>FY2019</t>
  </si>
  <si>
    <t>FY2020</t>
  </si>
  <si>
    <t>FY2021</t>
  </si>
  <si>
    <t>FY2022</t>
  </si>
  <si>
    <t>FY2023</t>
  </si>
  <si>
    <t>FY2024</t>
  </si>
  <si>
    <t>FY2025</t>
  </si>
  <si>
    <t>FY2026</t>
  </si>
  <si>
    <t>Inflation-Adjusted Base Operating Budget (Prior Year)</t>
  </si>
  <si>
    <t>Outcomes-Based Appropriation - HH Applied (Prior Year)</t>
  </si>
  <si>
    <t>BEHAVIORAL HEALTH SCIENCES</t>
  </si>
  <si>
    <t>CYBER INTELLIGENCE</t>
  </si>
  <si>
    <t>COMPUTER AND INFORMATION SYSTEMS SECURITY/AUDITING/INFORMATI</t>
  </si>
  <si>
    <t>SMART MANUFACTURING</t>
  </si>
  <si>
    <t>RESPIRATORY CARE THERAPY/THERAPIST</t>
  </si>
  <si>
    <t>ALCOHOL AND DRUG COUNSELING</t>
  </si>
  <si>
    <t>MECHATRONICS AND AUTOMATION</t>
  </si>
  <si>
    <t>ELECTRO-MECHANICAL TECHNOLOGY</t>
  </si>
  <si>
    <t>SUBSTANCE ABUSE INTERVENTION TECHNICIAN</t>
  </si>
  <si>
    <t>INDUSTRIAL MAINTENANCE</t>
  </si>
  <si>
    <t>UTILITY LINEMAN</t>
  </si>
  <si>
    <t>RADIOLOGIC TECHNOLOGY/MEDICAL IMAGING</t>
  </si>
  <si>
    <t>Appropriations (Prior Year FY26)</t>
  </si>
  <si>
    <t>FY 2026 System Rate per Outcome</t>
  </si>
  <si>
    <t>FY 2027 Inflation Adjusted Rate per Outcome</t>
  </si>
  <si>
    <t>Fiscal Year 2027 Funding Formula Calculations - Community Colleges</t>
  </si>
  <si>
    <t>Fiscal Year 2027</t>
  </si>
  <si>
    <t>State Priority Degree Programs (updated for 2024-2025)</t>
  </si>
  <si>
    <t>PARAPROFESSIONAL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</si>
</sst>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0.0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_(* #,##0.000_);_(* \(#,##0.000\);_(* &quot;-&quot;??_);_(@_)"/>
    <numFmt numFmtId="170" formatCode="0.000"/>
    <numFmt numFmtId="171" formatCode="_(* #,##0.000_);_(* \(#,##0.000\);_(* &quot;-&quot;???_);_(@_)"/>
    <numFmt numFmtId="172" formatCode="0.00_);\(0.00\)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name val="Open Sans"/>
      <family val="2"/>
    </font>
    <font>
      <sz val="22"/>
      <name val="Open Sans"/>
      <family val="2"/>
    </font>
    <font>
      <sz val="12"/>
      <name val="Open Sans"/>
      <family val="2"/>
    </font>
    <font>
      <b/>
      <sz val="12"/>
      <name val="Open Sans"/>
      <family val="2"/>
    </font>
    <font>
      <sz val="12"/>
      <color rgb="FFFF0000"/>
      <name val="Open Sans"/>
      <family val="2"/>
    </font>
    <font>
      <b/>
      <sz val="9"/>
      <name val="Open Sans"/>
      <family val="2"/>
    </font>
    <font>
      <b/>
      <sz val="22"/>
      <color rgb="FF005487"/>
      <name val="Open Sans"/>
      <family val="2"/>
    </font>
    <font>
      <sz val="18"/>
      <color theme="1" tint="0.34998626667073579"/>
      <name val="Open Sans"/>
      <family val="2"/>
    </font>
    <font>
      <b/>
      <sz val="22"/>
      <color theme="0"/>
      <name val="Open Sans"/>
      <family val="2"/>
    </font>
    <font>
      <b/>
      <sz val="12"/>
      <color theme="0"/>
      <name val="Open Sans"/>
      <family val="2"/>
    </font>
    <font>
      <sz val="12"/>
      <color theme="0"/>
      <name val="Open Sans"/>
      <family val="2"/>
    </font>
    <font>
      <b/>
      <vertAlign val="subscript"/>
      <sz val="12"/>
      <color theme="0"/>
      <name val="Open Sans"/>
      <family val="2"/>
    </font>
    <font>
      <vertAlign val="subscript"/>
      <sz val="12"/>
      <name val="Open Sans"/>
      <family val="2"/>
    </font>
    <font>
      <b/>
      <sz val="16"/>
      <color theme="0"/>
      <name val="Calibri"/>
      <family val="2"/>
      <scheme val="minor"/>
    </font>
    <font>
      <sz val="11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BF9C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548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21">
    <xf numFmtId="0" fontId="0" fillId="0" borderId="0" xfId="0"/>
    <xf numFmtId="0" fontId="1" fillId="2" borderId="1" xfId="0" applyFont="1" applyFill="1" applyBorder="1"/>
    <xf numFmtId="0" fontId="0" fillId="2" borderId="1" xfId="0" applyFill="1" applyBorder="1"/>
    <xf numFmtId="0" fontId="1" fillId="0" borderId="1" xfId="0" applyFont="1" applyBorder="1"/>
    <xf numFmtId="0" fontId="0" fillId="0" borderId="1" xfId="0" applyBorder="1" applyAlignment="1">
      <alignment horizontal="center"/>
    </xf>
    <xf numFmtId="164" fontId="0" fillId="0" borderId="0" xfId="0" applyNumberFormat="1"/>
    <xf numFmtId="0" fontId="0" fillId="0" borderId="1" xfId="0" applyBorder="1"/>
    <xf numFmtId="0" fontId="1" fillId="3" borderId="1" xfId="0" applyFont="1" applyFill="1" applyBorder="1"/>
    <xf numFmtId="0" fontId="0" fillId="3" borderId="1" xfId="0" applyFill="1" applyBorder="1"/>
    <xf numFmtId="0" fontId="1" fillId="5" borderId="1" xfId="0" applyFont="1" applyFill="1" applyBorder="1"/>
    <xf numFmtId="0" fontId="0" fillId="5" borderId="1" xfId="0" applyFill="1" applyBorder="1"/>
    <xf numFmtId="2" fontId="0" fillId="0" borderId="0" xfId="0" applyNumberFormat="1"/>
    <xf numFmtId="0" fontId="7" fillId="0" borderId="0" xfId="3" applyFont="1"/>
    <xf numFmtId="0" fontId="7" fillId="0" borderId="0" xfId="3" applyFont="1" applyAlignment="1">
      <alignment horizontal="right"/>
    </xf>
    <xf numFmtId="0" fontId="9" fillId="0" borderId="0" xfId="3" applyFont="1" applyAlignment="1">
      <alignment horizontal="right"/>
    </xf>
    <xf numFmtId="0" fontId="9" fillId="0" borderId="0" xfId="3" applyFont="1"/>
    <xf numFmtId="0" fontId="8" fillId="0" borderId="0" xfId="3" applyFont="1" applyAlignment="1">
      <alignment horizontal="right"/>
    </xf>
    <xf numFmtId="0" fontId="8" fillId="0" borderId="0" xfId="3" applyFont="1"/>
    <xf numFmtId="165" fontId="7" fillId="0" borderId="0" xfId="2" applyNumberFormat="1" applyFont="1" applyFill="1"/>
    <xf numFmtId="165" fontId="7" fillId="0" borderId="0" xfId="3" applyNumberFormat="1" applyFont="1"/>
    <xf numFmtId="0" fontId="0" fillId="7" borderId="0" xfId="0" applyFill="1"/>
    <xf numFmtId="0" fontId="1" fillId="0" borderId="0" xfId="0" applyFont="1" applyAlignment="1">
      <alignment horizontal="center"/>
    </xf>
    <xf numFmtId="43" fontId="0" fillId="0" borderId="0" xfId="0" applyNumberFormat="1"/>
    <xf numFmtId="0" fontId="7" fillId="0" borderId="1" xfId="3" applyFont="1" applyBorder="1"/>
    <xf numFmtId="165" fontId="8" fillId="0" borderId="0" xfId="2" applyNumberFormat="1" applyFont="1"/>
    <xf numFmtId="168" fontId="7" fillId="0" borderId="0" xfId="2" applyNumberFormat="1" applyFont="1" applyFill="1"/>
    <xf numFmtId="168" fontId="8" fillId="0" borderId="0" xfId="2" applyNumberFormat="1" applyFont="1" applyFill="1"/>
    <xf numFmtId="169" fontId="8" fillId="0" borderId="0" xfId="5" applyNumberFormat="1" applyFont="1"/>
    <xf numFmtId="170" fontId="0" fillId="0" borderId="0" xfId="0" applyNumberFormat="1"/>
    <xf numFmtId="2" fontId="0" fillId="4" borderId="0" xfId="0" applyNumberFormat="1" applyFill="1"/>
    <xf numFmtId="43" fontId="7" fillId="0" borderId="0" xfId="1" applyFont="1" applyFill="1" applyBorder="1" applyAlignment="1">
      <alignment horizontal="right"/>
    </xf>
    <xf numFmtId="43" fontId="7" fillId="0" borderId="1" xfId="1" applyFont="1" applyFill="1" applyBorder="1" applyAlignment="1">
      <alignment horizontal="right"/>
    </xf>
    <xf numFmtId="0" fontId="5" fillId="0" borderId="0" xfId="3" applyFont="1" applyAlignment="1">
      <alignment horizontal="center"/>
    </xf>
    <xf numFmtId="0" fontId="6" fillId="0" borderId="0" xfId="3" applyFont="1"/>
    <xf numFmtId="0" fontId="14" fillId="8" borderId="1" xfId="3" applyFont="1" applyFill="1" applyBorder="1" applyAlignment="1">
      <alignment horizontal="right"/>
    </xf>
    <xf numFmtId="0" fontId="14" fillId="8" borderId="1" xfId="3" applyFont="1" applyFill="1" applyBorder="1" applyAlignment="1">
      <alignment horizontal="center"/>
    </xf>
    <xf numFmtId="0" fontId="7" fillId="2" borderId="0" xfId="3" applyFont="1" applyFill="1" applyAlignment="1">
      <alignment horizontal="right"/>
    </xf>
    <xf numFmtId="43" fontId="7" fillId="0" borderId="0" xfId="1" applyFont="1" applyFill="1" applyBorder="1" applyAlignment="1">
      <alignment horizontal="right" vertical="center"/>
    </xf>
    <xf numFmtId="43" fontId="7" fillId="0" borderId="0" xfId="1" applyFont="1" applyFill="1" applyBorder="1"/>
    <xf numFmtId="0" fontId="7" fillId="2" borderId="1" xfId="3" applyFont="1" applyFill="1" applyBorder="1" applyAlignment="1">
      <alignment horizontal="right"/>
    </xf>
    <xf numFmtId="43" fontId="7" fillId="0" borderId="1" xfId="1" applyFont="1" applyFill="1" applyBorder="1" applyAlignment="1">
      <alignment horizontal="right" vertical="center"/>
    </xf>
    <xf numFmtId="43" fontId="7" fillId="0" borderId="1" xfId="1" applyFont="1" applyFill="1" applyBorder="1"/>
    <xf numFmtId="0" fontId="7" fillId="0" borderId="0" xfId="3" applyFont="1" applyAlignment="1">
      <alignment horizontal="center"/>
    </xf>
    <xf numFmtId="43" fontId="7" fillId="0" borderId="0" xfId="1" applyFont="1" applyFill="1"/>
    <xf numFmtId="0" fontId="10" fillId="0" borderId="0" xfId="3" applyFont="1" applyAlignment="1">
      <alignment horizontal="center" wrapText="1"/>
    </xf>
    <xf numFmtId="171" fontId="7" fillId="0" borderId="0" xfId="3" applyNumberFormat="1" applyFont="1"/>
    <xf numFmtId="0" fontId="15" fillId="8" borderId="1" xfId="3" applyFont="1" applyFill="1" applyBorder="1"/>
    <xf numFmtId="165" fontId="7" fillId="0" borderId="1" xfId="2" applyNumberFormat="1" applyFont="1" applyFill="1" applyBorder="1"/>
    <xf numFmtId="43" fontId="7" fillId="0" borderId="0" xfId="5" applyFont="1" applyFill="1"/>
    <xf numFmtId="43" fontId="7" fillId="0" borderId="1" xfId="5" applyFont="1" applyFill="1" applyBorder="1"/>
    <xf numFmtId="0" fontId="8" fillId="9" borderId="0" xfId="3" applyFont="1" applyFill="1" applyAlignment="1">
      <alignment horizontal="right"/>
    </xf>
    <xf numFmtId="43" fontId="8" fillId="9" borderId="0" xfId="5" applyFont="1" applyFill="1"/>
    <xf numFmtId="169" fontId="7" fillId="0" borderId="0" xfId="3" applyNumberFormat="1" applyFont="1"/>
    <xf numFmtId="43" fontId="7" fillId="6" borderId="0" xfId="5" applyFont="1" applyFill="1"/>
    <xf numFmtId="43" fontId="8" fillId="0" borderId="0" xfId="5" applyFont="1"/>
    <xf numFmtId="172" fontId="7" fillId="0" borderId="0" xfId="2" applyNumberFormat="1" applyFont="1" applyFill="1"/>
    <xf numFmtId="0" fontId="8" fillId="2" borderId="1" xfId="3" applyFont="1" applyFill="1" applyBorder="1" applyAlignment="1">
      <alignment horizontal="right"/>
    </xf>
    <xf numFmtId="168" fontId="8" fillId="2" borderId="1" xfId="2" applyNumberFormat="1" applyFont="1" applyFill="1" applyBorder="1"/>
    <xf numFmtId="168" fontId="7" fillId="6" borderId="0" xfId="2" applyNumberFormat="1" applyFont="1" applyFill="1"/>
    <xf numFmtId="0" fontId="8" fillId="2" borderId="0" xfId="3" applyFont="1" applyFill="1" applyAlignment="1">
      <alignment horizontal="right"/>
    </xf>
    <xf numFmtId="165" fontId="7" fillId="0" borderId="0" xfId="2" applyNumberFormat="1" applyFont="1"/>
    <xf numFmtId="0" fontId="8" fillId="4" borderId="0" xfId="3" applyFont="1" applyFill="1" applyAlignment="1">
      <alignment horizontal="right"/>
    </xf>
    <xf numFmtId="168" fontId="8" fillId="4" borderId="0" xfId="2" applyNumberFormat="1" applyFont="1" applyFill="1"/>
    <xf numFmtId="168" fontId="8" fillId="9" borderId="0" xfId="2" applyNumberFormat="1" applyFont="1" applyFill="1"/>
    <xf numFmtId="166" fontId="7" fillId="0" borderId="0" xfId="1" applyNumberFormat="1" applyFont="1" applyAlignment="1">
      <alignment horizontal="right" vertical="center"/>
    </xf>
    <xf numFmtId="166" fontId="7" fillId="0" borderId="0" xfId="1" applyNumberFormat="1" applyFont="1"/>
    <xf numFmtId="43" fontId="7" fillId="0" borderId="0" xfId="1" applyFont="1" applyFill="1" applyAlignment="1">
      <alignment horizontal="right"/>
    </xf>
    <xf numFmtId="43" fontId="7" fillId="0" borderId="0" xfId="5" applyFont="1" applyFill="1" applyAlignment="1">
      <alignment horizontal="right"/>
    </xf>
    <xf numFmtId="0" fontId="18" fillId="8" borderId="3" xfId="0" applyFont="1" applyFill="1" applyBorder="1"/>
    <xf numFmtId="0" fontId="0" fillId="8" borderId="3" xfId="0" applyFill="1" applyBorder="1"/>
    <xf numFmtId="0" fontId="0" fillId="10" borderId="0" xfId="0" applyFill="1"/>
    <xf numFmtId="0" fontId="0" fillId="13" borderId="0" xfId="0" applyFill="1"/>
    <xf numFmtId="0" fontId="0" fillId="10" borderId="1" xfId="0" applyFill="1" applyBorder="1"/>
    <xf numFmtId="0" fontId="0" fillId="13" borderId="1" xfId="0" applyFill="1" applyBorder="1"/>
    <xf numFmtId="0" fontId="1" fillId="10" borderId="1" xfId="0" applyFont="1" applyFill="1" applyBorder="1" applyAlignment="1">
      <alignment horizontal="center"/>
    </xf>
    <xf numFmtId="0" fontId="1" fillId="11" borderId="3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  <xf numFmtId="0" fontId="1" fillId="0" borderId="0" xfId="0" applyFont="1"/>
    <xf numFmtId="0" fontId="1" fillId="10" borderId="3" xfId="0" applyFont="1" applyFill="1" applyBorder="1" applyAlignment="1">
      <alignment horizontal="center"/>
    </xf>
    <xf numFmtId="0" fontId="0" fillId="13" borderId="0" xfId="0" applyFill="1" applyAlignment="1">
      <alignment horizontal="center"/>
    </xf>
    <xf numFmtId="2" fontId="0" fillId="14" borderId="0" xfId="0" applyNumberFormat="1" applyFill="1"/>
    <xf numFmtId="2" fontId="0" fillId="14" borderId="1" xfId="0" applyNumberFormat="1" applyFill="1" applyBorder="1"/>
    <xf numFmtId="167" fontId="0" fillId="12" borderId="0" xfId="1" applyNumberFormat="1" applyFont="1" applyFill="1"/>
    <xf numFmtId="0" fontId="0" fillId="7" borderId="1" xfId="0" applyFill="1" applyBorder="1"/>
    <xf numFmtId="167" fontId="0" fillId="12" borderId="1" xfId="1" applyNumberFormat="1" applyFont="1" applyFill="1" applyBorder="1"/>
    <xf numFmtId="0" fontId="0" fillId="8" borderId="4" xfId="0" applyFill="1" applyBorder="1"/>
    <xf numFmtId="2" fontId="0" fillId="0" borderId="1" xfId="0" applyNumberFormat="1" applyBorder="1"/>
    <xf numFmtId="2" fontId="0" fillId="4" borderId="1" xfId="0" applyNumberFormat="1" applyFill="1" applyBorder="1"/>
    <xf numFmtId="2" fontId="0" fillId="12" borderId="0" xfId="0" applyNumberFormat="1" applyFill="1"/>
    <xf numFmtId="2" fontId="0" fillId="12" borderId="1" xfId="0" applyNumberFormat="1" applyFill="1" applyBorder="1"/>
    <xf numFmtId="0" fontId="0" fillId="10" borderId="4" xfId="0" applyFill="1" applyBorder="1"/>
    <xf numFmtId="43" fontId="0" fillId="12" borderId="0" xfId="1" applyFont="1" applyFill="1"/>
    <xf numFmtId="43" fontId="0" fillId="12" borderId="1" xfId="1" applyFont="1" applyFill="1" applyBorder="1"/>
    <xf numFmtId="0" fontId="11" fillId="0" borderId="0" xfId="3" applyFont="1" applyAlignment="1">
      <alignment horizontal="right"/>
    </xf>
    <xf numFmtId="1" fontId="0" fillId="0" borderId="0" xfId="0" applyNumberFormat="1"/>
    <xf numFmtId="0" fontId="1" fillId="10" borderId="3" xfId="0" applyFont="1" applyFill="1" applyBorder="1" applyAlignment="1">
      <alignment horizontal="left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19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1" fillId="0" borderId="3" xfId="0" applyFont="1" applyBorder="1" applyAlignment="1">
      <alignment horizontal="center"/>
    </xf>
    <xf numFmtId="0" fontId="0" fillId="12" borderId="0" xfId="0" applyFill="1"/>
    <xf numFmtId="0" fontId="0" fillId="12" borderId="1" xfId="0" applyFill="1" applyBorder="1"/>
    <xf numFmtId="0" fontId="0" fillId="0" borderId="10" xfId="0" applyBorder="1"/>
    <xf numFmtId="0" fontId="0" fillId="0" borderId="10" xfId="0" applyBorder="1" applyAlignment="1">
      <alignment horizontal="center"/>
    </xf>
    <xf numFmtId="0" fontId="0" fillId="0" borderId="10" xfId="0" applyBorder="1" applyAlignment="1">
      <alignment wrapText="1"/>
    </xf>
    <xf numFmtId="0" fontId="0" fillId="9" borderId="10" xfId="0" applyFill="1" applyBorder="1"/>
    <xf numFmtId="0" fontId="0" fillId="9" borderId="0" xfId="0" applyFill="1"/>
    <xf numFmtId="170" fontId="7" fillId="0" borderId="0" xfId="2" applyNumberFormat="1" applyFont="1" applyFill="1"/>
    <xf numFmtId="170" fontId="7" fillId="6" borderId="0" xfId="2" applyNumberFormat="1" applyFont="1" applyFill="1"/>
    <xf numFmtId="168" fontId="8" fillId="6" borderId="0" xfId="2" applyNumberFormat="1" applyFont="1" applyFill="1"/>
    <xf numFmtId="0" fontId="11" fillId="0" borderId="0" xfId="3" applyFont="1" applyAlignment="1">
      <alignment horizontal="right"/>
    </xf>
    <xf numFmtId="0" fontId="12" fillId="0" borderId="0" xfId="3" applyFont="1" applyAlignment="1">
      <alignment horizontal="right"/>
    </xf>
    <xf numFmtId="0" fontId="13" fillId="8" borderId="2" xfId="3" applyFont="1" applyFill="1" applyBorder="1" applyAlignment="1">
      <alignment horizontal="center"/>
    </xf>
    <xf numFmtId="0" fontId="13" fillId="8" borderId="3" xfId="3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vertical="center" wrapText="1"/>
    </xf>
  </cellXfs>
  <cellStyles count="6">
    <cellStyle name="Comma" xfId="1" builtinId="3"/>
    <cellStyle name="Comma 3" xfId="5" xr:uid="{83EED818-28F0-40F3-BA1A-4B251A78EAC8}"/>
    <cellStyle name="Normal" xfId="0" builtinId="0"/>
    <cellStyle name="Normal 2" xfId="3" xr:uid="{2E8725EE-9BBA-4399-A860-187F1E0D8097}"/>
    <cellStyle name="Percent" xfId="2" builtinId="5"/>
    <cellStyle name="Percent 3" xfId="4" xr:uid="{CF5DC8F4-337D-4996-BB6F-F68887466F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156883</xdr:colOff>
      <xdr:row>0</xdr:row>
      <xdr:rowOff>257736</xdr:rowOff>
    </xdr:from>
    <xdr:to>
      <xdr:col>1</xdr:col>
      <xdr:colOff>728382</xdr:colOff>
      <xdr:row>3</xdr:row>
      <xdr:rowOff>12957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D979EC4-0C9B-4FF3-8D4C-E12041424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883" y="257736"/>
          <a:ext cx="5378823" cy="9542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173355</xdr:colOff>
      <xdr:row>0</xdr:row>
      <xdr:rowOff>201930</xdr:rowOff>
    </xdr:from>
    <xdr:to>
      <xdr:col>7</xdr:col>
      <xdr:colOff>30480</xdr:colOff>
      <xdr:row>6</xdr:row>
      <xdr:rowOff>35032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DFEF27-A482-4814-AABF-AD8AFC9BB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2155" y="201930"/>
          <a:ext cx="6082665" cy="12809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4</xdr:col>
      <xdr:colOff>376517</xdr:colOff>
      <xdr:row>1</xdr:row>
      <xdr:rowOff>947527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B9FEC7-7E2F-4A5A-8C84-843CCE2CF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880"/>
          <a:ext cx="5520017" cy="94752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4</xdr:col>
      <xdr:colOff>376517</xdr:colOff>
      <xdr:row>2</xdr:row>
      <xdr:rowOff>25507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7D72AA3-64D5-48B8-A781-CCA89B027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880"/>
          <a:ext cx="5520017" cy="94752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4</xdr:col>
      <xdr:colOff>376517</xdr:colOff>
      <xdr:row>1</xdr:row>
      <xdr:rowOff>947527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7B2DF00-7873-4F17-B92D-6B5D64888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880"/>
          <a:ext cx="5520017" cy="94752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4</xdr:col>
      <xdr:colOff>376517</xdr:colOff>
      <xdr:row>1</xdr:row>
      <xdr:rowOff>947527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0E368F-4FE9-4DC6-A79E-E47C5131F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880"/>
          <a:ext cx="5520017" cy="94752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4</xdr:col>
      <xdr:colOff>376517</xdr:colOff>
      <xdr:row>1</xdr:row>
      <xdr:rowOff>947527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7F6785-6127-4C06-AFAB-7FC145E38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880"/>
          <a:ext cx="5520017" cy="94752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4</xdr:col>
      <xdr:colOff>52667</xdr:colOff>
      <xdr:row>2</xdr:row>
      <xdr:rowOff>10267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0BAE37-4E94-4E02-A75E-E2E638086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880"/>
          <a:ext cx="5520017" cy="94752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4</xdr:col>
      <xdr:colOff>376517</xdr:colOff>
      <xdr:row>1</xdr:row>
      <xdr:rowOff>947527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A0BD6C4-8F7A-4D14-83C6-5FD5C3B79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880"/>
          <a:ext cx="5520017" cy="94752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173355</xdr:colOff>
      <xdr:row>0</xdr:row>
      <xdr:rowOff>201930</xdr:rowOff>
    </xdr:from>
    <xdr:to>
      <xdr:col>3</xdr:col>
      <xdr:colOff>2950172</xdr:colOff>
      <xdr:row>3</xdr:row>
      <xdr:rowOff>73132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468B79B-FF30-4347-BE70-9A71F8EE8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355" y="201930"/>
          <a:ext cx="5481917" cy="95324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iscal\THEC\FISCAL\STAY_OUT\FY2012-13\Appropriations%20Request%20Instructions\PARTII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iscal\Fiscal%20Policy\STAY_OUT\FY2014-15\Formula\Colleges%20of%20Med\Part%20IIIs%20and%20VIIs\JHQC%20-%20PartVII%20-%20new%20Med%20Formula%20FY14-1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"/>
      <sheetName val="Cover Page"/>
      <sheetName val="Academic Formula Units Instr."/>
      <sheetName val="Schedule A1  "/>
      <sheetName val="Schedule A2  "/>
      <sheetName val="Schedule A3"/>
      <sheetName val="Schedule B "/>
      <sheetName val="Schedule C1"/>
      <sheetName val="Schedule C2"/>
      <sheetName val="Schedule E"/>
      <sheetName val="Schedule F"/>
      <sheetName val="Schedule G"/>
      <sheetName val="Schedule H"/>
      <sheetName val="Schedule I"/>
      <sheetName val="Schedule J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Page "/>
      <sheetName val="Med Instructions"/>
      <sheetName val="Schedule 1"/>
      <sheetName val="Schedule 2"/>
      <sheetName val="Schedule 3"/>
      <sheetName val="Schedule 4"/>
      <sheetName val="Schedule 5"/>
      <sheetName val="Schedule D"/>
      <sheetName val="Schedule E"/>
      <sheetName val="Schedule 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C46FB-82A5-40CD-A350-DB9071E2EA02}">
  <sheetPr>
    <tabColor theme="8" tint="0.59999389629810485"/>
  </sheetPr>
  <dimension ref="A1:M120"/>
  <sheetViews>
    <sheetView tabSelected="1" topLeftCell="A89" zoomScale="85" zoomScaleNormal="85" workbookViewId="0">
      <pane xSplit="1" topLeftCell="B1" activePane="topRight" state="frozen"/>
      <selection activeCell="A41" sqref="A41"/>
      <selection pane="topRight" activeCell="B93" sqref="B93:K93"/>
    </sheetView>
  </sheetViews>
  <sheetFormatPr defaultColWidth="9.109375" defaultRowHeight="17.399999999999999" x14ac:dyDescent="0.4"/>
  <cols>
    <col min="1" max="1" width="72.109375" style="13" customWidth="1"/>
    <col min="2" max="2" width="19.109375" style="12" bestFit="1" customWidth="1"/>
    <col min="3" max="4" width="20.33203125" style="12" bestFit="1" customWidth="1"/>
    <col min="5" max="5" width="19.44140625" style="12" bestFit="1" customWidth="1"/>
    <col min="6" max="6" width="21.6640625" style="12" bestFit="1" customWidth="1"/>
    <col min="7" max="7" width="18.109375" style="12" bestFit="1" customWidth="1"/>
    <col min="8" max="9" width="20.33203125" style="12" bestFit="1" customWidth="1"/>
    <col min="10" max="10" width="21.6640625" style="12" bestFit="1" customWidth="1"/>
    <col min="11" max="11" width="20" style="12" bestFit="1" customWidth="1"/>
    <col min="12" max="12" width="19.33203125" style="12" bestFit="1" customWidth="1"/>
    <col min="13" max="13" width="10.88671875" style="12" bestFit="1" customWidth="1"/>
    <col min="14" max="14" width="11.33203125" style="12" bestFit="1" customWidth="1"/>
    <col min="15" max="15" width="9.44140625" style="12" bestFit="1" customWidth="1"/>
    <col min="16" max="16" width="9" style="12" bestFit="1" customWidth="1"/>
    <col min="17" max="17" width="9.88671875" style="12" bestFit="1" customWidth="1"/>
    <col min="18" max="18" width="11.33203125" style="12" bestFit="1" customWidth="1"/>
    <col min="19" max="19" width="11.109375" style="12" bestFit="1" customWidth="1"/>
    <col min="20" max="21" width="9.44140625" style="12" bestFit="1" customWidth="1"/>
    <col min="22" max="23" width="9.109375" style="12"/>
    <col min="24" max="24" width="9.6640625" style="12" bestFit="1" customWidth="1"/>
    <col min="25" max="16384" width="9.109375" style="12"/>
  </cols>
  <sheetData>
    <row r="1" spans="1:11" ht="35.25" customHeight="1" x14ac:dyDescent="0.4">
      <c r="A1" s="12"/>
    </row>
    <row r="2" spans="1:11" ht="33" x14ac:dyDescent="0.75">
      <c r="G2" s="113" t="s">
        <v>37</v>
      </c>
      <c r="H2" s="113"/>
      <c r="I2" s="113"/>
      <c r="J2" s="113"/>
      <c r="K2" s="113"/>
    </row>
    <row r="3" spans="1:11" ht="26.4" x14ac:dyDescent="0.6">
      <c r="G3" s="114" t="s">
        <v>335</v>
      </c>
      <c r="H3" s="114"/>
      <c r="I3" s="114"/>
      <c r="J3" s="114"/>
      <c r="K3" s="114"/>
    </row>
    <row r="4" spans="1:11" ht="23.25" customHeight="1" x14ac:dyDescent="0.4"/>
    <row r="5" spans="1:11" hidden="1" x14ac:dyDescent="0.4">
      <c r="K5" s="23"/>
    </row>
    <row r="6" spans="1:11" ht="33" x14ac:dyDescent="0.75">
      <c r="A6" s="115" t="s">
        <v>334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</row>
    <row r="7" spans="1:11" ht="20.399999999999999" customHeight="1" x14ac:dyDescent="0.75">
      <c r="A7" s="32"/>
      <c r="B7" s="32"/>
      <c r="C7" s="32"/>
      <c r="D7" s="32"/>
      <c r="E7" s="32"/>
      <c r="F7" s="32"/>
      <c r="G7" s="32"/>
      <c r="H7" s="32"/>
      <c r="I7" s="32"/>
      <c r="J7" s="32"/>
      <c r="K7" s="33"/>
    </row>
    <row r="8" spans="1:11" ht="20.399999999999999" customHeight="1" x14ac:dyDescent="0.4">
      <c r="A8" s="34" t="s">
        <v>276</v>
      </c>
      <c r="B8" s="35" t="s">
        <v>31</v>
      </c>
      <c r="C8" s="35" t="s">
        <v>32</v>
      </c>
      <c r="D8" s="35" t="s">
        <v>33</v>
      </c>
      <c r="E8" s="35" t="s">
        <v>34</v>
      </c>
      <c r="F8" s="35" t="s">
        <v>35</v>
      </c>
      <c r="G8" s="35" t="s">
        <v>22</v>
      </c>
      <c r="H8" s="35" t="s">
        <v>23</v>
      </c>
      <c r="I8" s="35" t="s">
        <v>24</v>
      </c>
      <c r="J8" s="35" t="s">
        <v>25</v>
      </c>
      <c r="K8" s="35" t="s">
        <v>60</v>
      </c>
    </row>
    <row r="9" spans="1:11" ht="20.399999999999999" customHeight="1" x14ac:dyDescent="0.4">
      <c r="A9" s="36" t="s">
        <v>14</v>
      </c>
      <c r="B9" s="37" cm="1">
        <f t="array" ref="B9:J9">TRANSPOSE(Progression!BT8:BT16)</f>
        <v>831.26666666666677</v>
      </c>
      <c r="C9" s="37">
        <v>1119.5333333333333</v>
      </c>
      <c r="D9" s="37">
        <v>128.46666666666667</v>
      </c>
      <c r="E9" s="37">
        <v>754.6</v>
      </c>
      <c r="F9" s="37">
        <v>632.13333333333333</v>
      </c>
      <c r="G9" s="37">
        <v>631.73333333333346</v>
      </c>
      <c r="H9" s="37">
        <v>529.93333333333339</v>
      </c>
      <c r="I9" s="37">
        <v>491.73333333333329</v>
      </c>
      <c r="J9" s="37">
        <v>862.26666666666654</v>
      </c>
      <c r="K9" s="38">
        <f>SUM(_xlfn.ANCHORARRAY(B9))</f>
        <v>5981.666666666667</v>
      </c>
    </row>
    <row r="10" spans="1:11" ht="20.399999999999999" customHeight="1" x14ac:dyDescent="0.4">
      <c r="A10" s="36" t="s">
        <v>15</v>
      </c>
      <c r="B10" s="37" cm="1">
        <f t="array" ref="B10:J10">TRANSPOSE(Progression!BT21:BT29)</f>
        <v>630.13333333333333</v>
      </c>
      <c r="C10" s="37">
        <v>857.73333333333323</v>
      </c>
      <c r="D10" s="37">
        <v>105</v>
      </c>
      <c r="E10" s="37">
        <v>528.19999999999993</v>
      </c>
      <c r="F10" s="37">
        <v>510.4666666666667</v>
      </c>
      <c r="G10" s="37">
        <v>560.26666666666665</v>
      </c>
      <c r="H10" s="37">
        <v>452.26666666666665</v>
      </c>
      <c r="I10" s="37">
        <v>385.8</v>
      </c>
      <c r="J10" s="37">
        <v>731.73333333333323</v>
      </c>
      <c r="K10" s="38">
        <f>SUM(_xlfn.ANCHORARRAY(B10))</f>
        <v>4761.6000000000004</v>
      </c>
    </row>
    <row r="11" spans="1:11" ht="20.399999999999999" customHeight="1" x14ac:dyDescent="0.4">
      <c r="A11" s="36" t="s">
        <v>16</v>
      </c>
      <c r="B11" s="37" cm="1">
        <f t="array" ref="B11:J11">TRANSPOSE(Progression!BT34:BT42)</f>
        <v>491.60000000000008</v>
      </c>
      <c r="C11" s="37">
        <v>672.73333333333346</v>
      </c>
      <c r="D11" s="37">
        <v>84.8</v>
      </c>
      <c r="E11" s="37">
        <v>331.66666666666669</v>
      </c>
      <c r="F11" s="37">
        <v>333.86666666666667</v>
      </c>
      <c r="G11" s="37">
        <v>457.79999999999995</v>
      </c>
      <c r="H11" s="37">
        <v>431.13333333333338</v>
      </c>
      <c r="I11" s="37">
        <v>304.66666666666669</v>
      </c>
      <c r="J11" s="37">
        <v>609.4</v>
      </c>
      <c r="K11" s="38">
        <f>SUM(_xlfn.ANCHORARRAY(B11))</f>
        <v>3717.666666666667</v>
      </c>
    </row>
    <row r="12" spans="1:11" ht="20.399999999999999" customHeight="1" x14ac:dyDescent="0.4">
      <c r="A12" s="36" t="s">
        <v>17</v>
      </c>
      <c r="B12" s="37" cm="1">
        <f t="array" ref="B12:J12">TRANSPOSE('Degree Production'!DW21:DW29)</f>
        <v>647.33333333333337</v>
      </c>
      <c r="C12" s="37">
        <v>702.38666666666666</v>
      </c>
      <c r="D12" s="37">
        <v>89.573333333333338</v>
      </c>
      <c r="E12" s="37">
        <v>288.2</v>
      </c>
      <c r="F12" s="37">
        <v>296.11999999999995</v>
      </c>
      <c r="G12" s="37">
        <v>437.25333333333333</v>
      </c>
      <c r="H12" s="37">
        <v>589.5200000000001</v>
      </c>
      <c r="I12" s="37">
        <v>324.8</v>
      </c>
      <c r="J12" s="37">
        <v>1010.9866666666667</v>
      </c>
      <c r="K12" s="38">
        <f t="shared" ref="K12:K18" si="0">SUM(_xlfn.ANCHORARRAY(B12))</f>
        <v>4386.1733333333341</v>
      </c>
    </row>
    <row r="13" spans="1:11" ht="20.399999999999999" customHeight="1" x14ac:dyDescent="0.4">
      <c r="A13" s="36" t="s">
        <v>18</v>
      </c>
      <c r="B13" s="37" cm="1">
        <f t="array" ref="B13:J13">TRANSPOSE('Degree Production'!DW8:DW16)</f>
        <v>132.07999999999998</v>
      </c>
      <c r="C13" s="37">
        <v>50.626666666666665</v>
      </c>
      <c r="D13" s="37">
        <v>17.48</v>
      </c>
      <c r="E13" s="37">
        <v>77.186666666666667</v>
      </c>
      <c r="F13" s="37">
        <v>192.35999999999999</v>
      </c>
      <c r="G13" s="37">
        <v>59.06666666666667</v>
      </c>
      <c r="H13" s="37">
        <v>29.426666666666666</v>
      </c>
      <c r="I13" s="37">
        <v>96.453333333333333</v>
      </c>
      <c r="J13" s="37">
        <v>92.666666666666671</v>
      </c>
      <c r="K13" s="38">
        <f t="shared" si="0"/>
        <v>747.34666666666669</v>
      </c>
    </row>
    <row r="14" spans="1:11" ht="20.399999999999999" customHeight="1" x14ac:dyDescent="0.4">
      <c r="A14" s="36" t="s">
        <v>51</v>
      </c>
      <c r="B14" s="37" cm="1">
        <f t="array" ref="B14:J14">TRANSPOSE(Transfer!BT8:BT16)</f>
        <v>163.13333333333333</v>
      </c>
      <c r="C14" s="37">
        <v>118.26666666666667</v>
      </c>
      <c r="D14" s="37">
        <v>13.266666666666666</v>
      </c>
      <c r="E14" s="37">
        <v>151.13333333333333</v>
      </c>
      <c r="F14" s="37">
        <v>101.53333333333335</v>
      </c>
      <c r="G14" s="37">
        <v>66.13333333333334</v>
      </c>
      <c r="H14" s="37">
        <v>97.466666666666683</v>
      </c>
      <c r="I14" s="37">
        <v>74.8</v>
      </c>
      <c r="J14" s="37">
        <v>43.800000000000004</v>
      </c>
      <c r="K14" s="38">
        <f t="shared" si="0"/>
        <v>829.53333333333319</v>
      </c>
    </row>
    <row r="15" spans="1:11" ht="20.399999999999999" customHeight="1" x14ac:dyDescent="0.4">
      <c r="A15" s="36" t="s">
        <v>19</v>
      </c>
      <c r="B15" s="64" cm="1">
        <f t="array" ref="B15:J15">TRANSPOSE('Short Term Workforce Cert'!M8:M16)</f>
        <v>3589.3333333333335</v>
      </c>
      <c r="C15" s="64">
        <v>116.66666666666667</v>
      </c>
      <c r="D15" s="64">
        <v>222.66666666666666</v>
      </c>
      <c r="E15" s="64">
        <v>662.33333333333337</v>
      </c>
      <c r="F15" s="64">
        <v>233</v>
      </c>
      <c r="G15" s="64">
        <v>85</v>
      </c>
      <c r="H15" s="64">
        <v>258</v>
      </c>
      <c r="I15" s="64">
        <v>751.33333333333337</v>
      </c>
      <c r="J15" s="64">
        <v>253.66666666666666</v>
      </c>
      <c r="K15" s="38">
        <f t="shared" si="0"/>
        <v>6172</v>
      </c>
    </row>
    <row r="16" spans="1:11" ht="20.399999999999999" customHeight="1" x14ac:dyDescent="0.4">
      <c r="A16" s="36" t="s">
        <v>26</v>
      </c>
      <c r="B16" s="64" cm="1">
        <f t="array" ref="B16:J16">TRANSPOSE('Short TermWorkforce Contact Hrs'!N8:N16)</f>
        <v>162544.26666666666</v>
      </c>
      <c r="C16" s="64">
        <v>17729.666666666668</v>
      </c>
      <c r="D16" s="64">
        <v>21532.5</v>
      </c>
      <c r="E16" s="64">
        <v>70536.666666666672</v>
      </c>
      <c r="F16" s="64">
        <v>22400.666666666668</v>
      </c>
      <c r="G16" s="64">
        <v>4957.5</v>
      </c>
      <c r="H16" s="64">
        <v>26459.666666666668</v>
      </c>
      <c r="I16" s="64">
        <v>83336.666666666672</v>
      </c>
      <c r="J16" s="64">
        <v>18452</v>
      </c>
      <c r="K16" s="65">
        <f t="shared" si="0"/>
        <v>427949.60000000003</v>
      </c>
    </row>
    <row r="17" spans="1:11" ht="20.399999999999999" customHeight="1" x14ac:dyDescent="0.4">
      <c r="A17" s="36" t="s">
        <v>20</v>
      </c>
      <c r="B17" s="37" cm="1">
        <f t="array" ref="B17:J17">TRANSPOSE('Awards per 100 FTE'!BI8:BI16)</f>
        <v>38.997497849714598</v>
      </c>
      <c r="C17" s="37">
        <v>27.953969185516204</v>
      </c>
      <c r="D17" s="37">
        <v>36.306878306878311</v>
      </c>
      <c r="E17" s="37">
        <v>22.698612746541063</v>
      </c>
      <c r="F17" s="37">
        <v>35.247169290251314</v>
      </c>
      <c r="G17" s="37">
        <v>30.334948859853075</v>
      </c>
      <c r="H17" s="37">
        <v>40.242011722442811</v>
      </c>
      <c r="I17" s="37">
        <v>31.598194833488947</v>
      </c>
      <c r="J17" s="37">
        <v>41.00038509538242</v>
      </c>
      <c r="K17" s="38">
        <f t="shared" si="0"/>
        <v>304.37966789006873</v>
      </c>
    </row>
    <row r="18" spans="1:11" ht="18.600000000000001" customHeight="1" x14ac:dyDescent="0.4">
      <c r="A18" s="39" t="s">
        <v>36</v>
      </c>
      <c r="B18" s="40" cm="1">
        <f t="array" ref="B18:J18">TRANSPOSE('Learning And Working'!AJ8:AJ16)</f>
        <v>237.66666666666666</v>
      </c>
      <c r="C18" s="40">
        <v>254.33333333333334</v>
      </c>
      <c r="D18" s="40">
        <v>39.333333333333336</v>
      </c>
      <c r="E18" s="40">
        <v>130.33333333333334</v>
      </c>
      <c r="F18" s="40">
        <v>141.66666666666666</v>
      </c>
      <c r="G18" s="40">
        <v>201.66666666666666</v>
      </c>
      <c r="H18" s="40">
        <v>192.66666666666666</v>
      </c>
      <c r="I18" s="40">
        <v>157.66666666666666</v>
      </c>
      <c r="J18" s="40">
        <v>338.33333333333331</v>
      </c>
      <c r="K18" s="41">
        <f t="shared" si="0"/>
        <v>1693.6666666666667</v>
      </c>
    </row>
    <row r="19" spans="1:11" ht="18.600000000000001" customHeight="1" x14ac:dyDescent="0.75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3"/>
    </row>
    <row r="20" spans="1:11" ht="18.600000000000001" customHeight="1" x14ac:dyDescent="0.4">
      <c r="A20" s="34" t="s">
        <v>277</v>
      </c>
      <c r="B20" s="35" t="s">
        <v>31</v>
      </c>
      <c r="C20" s="35" t="s">
        <v>32</v>
      </c>
      <c r="D20" s="35" t="s">
        <v>33</v>
      </c>
      <c r="E20" s="35" t="s">
        <v>34</v>
      </c>
      <c r="F20" s="35" t="s">
        <v>35</v>
      </c>
      <c r="G20" s="35" t="s">
        <v>22</v>
      </c>
      <c r="H20" s="35" t="s">
        <v>23</v>
      </c>
      <c r="I20" s="35" t="s">
        <v>24</v>
      </c>
      <c r="J20" s="35" t="s">
        <v>25</v>
      </c>
      <c r="K20" s="35" t="s">
        <v>60</v>
      </c>
    </row>
    <row r="21" spans="1:11" ht="18.600000000000001" customHeight="1" x14ac:dyDescent="0.4">
      <c r="A21" s="36" t="s">
        <v>14</v>
      </c>
      <c r="B21" s="30">
        <v>4.039238616830529</v>
      </c>
      <c r="C21" s="30">
        <v>4.039238616830529</v>
      </c>
      <c r="D21" s="30">
        <v>4.039238616830529</v>
      </c>
      <c r="E21" s="30">
        <v>4.039238616830529</v>
      </c>
      <c r="F21" s="30">
        <v>4.039238616830529</v>
      </c>
      <c r="G21" s="30">
        <v>4.039238616830529</v>
      </c>
      <c r="H21" s="30">
        <v>4.039238616830529</v>
      </c>
      <c r="I21" s="30">
        <v>4.039238616830529</v>
      </c>
      <c r="J21" s="30">
        <v>4.039238616830529</v>
      </c>
      <c r="K21" s="30">
        <v>4.039238616830529</v>
      </c>
    </row>
    <row r="22" spans="1:11" ht="18.600000000000001" customHeight="1" x14ac:dyDescent="0.4">
      <c r="A22" s="36" t="s">
        <v>15</v>
      </c>
      <c r="B22" s="30">
        <v>2.485673120547629</v>
      </c>
      <c r="C22" s="30">
        <v>2.485673120547629</v>
      </c>
      <c r="D22" s="30">
        <v>2.485673120547629</v>
      </c>
      <c r="E22" s="30">
        <v>2.485673120547629</v>
      </c>
      <c r="F22" s="30">
        <v>2.485673120547629</v>
      </c>
      <c r="G22" s="30">
        <v>2.485673120547629</v>
      </c>
      <c r="H22" s="30">
        <v>2.485673120547629</v>
      </c>
      <c r="I22" s="30">
        <v>2.485673120547629</v>
      </c>
      <c r="J22" s="30">
        <v>2.485673120547629</v>
      </c>
      <c r="K22" s="30">
        <v>2.485673120547629</v>
      </c>
    </row>
    <row r="23" spans="1:11" ht="18.600000000000001" customHeight="1" x14ac:dyDescent="0.4">
      <c r="A23" s="36" t="s">
        <v>16</v>
      </c>
      <c r="B23" s="30">
        <v>1.8670217930419473</v>
      </c>
      <c r="C23" s="30">
        <v>1.8670217930419473</v>
      </c>
      <c r="D23" s="30">
        <v>1.8670217930419473</v>
      </c>
      <c r="E23" s="30">
        <v>1.8670217930419473</v>
      </c>
      <c r="F23" s="30">
        <v>1.8670217930419473</v>
      </c>
      <c r="G23" s="30">
        <v>1.8670217930419473</v>
      </c>
      <c r="H23" s="30">
        <v>1.8670217930419473</v>
      </c>
      <c r="I23" s="30">
        <v>1.8670217930419473</v>
      </c>
      <c r="J23" s="30">
        <v>1.8670217930419473</v>
      </c>
      <c r="K23" s="30">
        <v>1.8670217930419473</v>
      </c>
    </row>
    <row r="24" spans="1:11" ht="18.600000000000001" customHeight="1" x14ac:dyDescent="0.4">
      <c r="A24" s="36" t="s">
        <v>17</v>
      </c>
      <c r="B24" s="30">
        <v>1.5</v>
      </c>
      <c r="C24" s="30">
        <v>1.5</v>
      </c>
      <c r="D24" s="30">
        <v>1.5</v>
      </c>
      <c r="E24" s="30">
        <v>1.5</v>
      </c>
      <c r="F24" s="30">
        <v>1.5</v>
      </c>
      <c r="G24" s="30">
        <v>1.5</v>
      </c>
      <c r="H24" s="30">
        <v>1.5</v>
      </c>
      <c r="I24" s="30">
        <v>1.5</v>
      </c>
      <c r="J24" s="30">
        <v>1.5</v>
      </c>
      <c r="K24" s="30">
        <v>1.5</v>
      </c>
    </row>
    <row r="25" spans="1:11" ht="18.600000000000001" customHeight="1" x14ac:dyDescent="0.4">
      <c r="A25" s="36" t="s">
        <v>18</v>
      </c>
      <c r="B25" s="30">
        <v>1.0016984395008894</v>
      </c>
      <c r="C25" s="30">
        <v>1.0016984395008894</v>
      </c>
      <c r="D25" s="30">
        <v>1.0016984395008894</v>
      </c>
      <c r="E25" s="30">
        <v>1.0016984395008894</v>
      </c>
      <c r="F25" s="30">
        <v>1.0016984395008894</v>
      </c>
      <c r="G25" s="30">
        <v>1.0016984395008894</v>
      </c>
      <c r="H25" s="30">
        <v>1.0016984395008894</v>
      </c>
      <c r="I25" s="30">
        <v>1.0016984395008894</v>
      </c>
      <c r="J25" s="30">
        <v>1.0016984395008894</v>
      </c>
      <c r="K25" s="30">
        <v>1.0016984395008894</v>
      </c>
    </row>
    <row r="26" spans="1:11" ht="18.600000000000001" customHeight="1" x14ac:dyDescent="0.4">
      <c r="A26" s="36" t="s">
        <v>51</v>
      </c>
      <c r="B26" s="30">
        <v>1.2908654917361062</v>
      </c>
      <c r="C26" s="30">
        <v>1.2908654917361062</v>
      </c>
      <c r="D26" s="30">
        <v>1.2908654917361062</v>
      </c>
      <c r="E26" s="30">
        <v>1.2908654917361062</v>
      </c>
      <c r="F26" s="30">
        <v>1.2908654917361062</v>
      </c>
      <c r="G26" s="30">
        <v>1.2908654917361062</v>
      </c>
      <c r="H26" s="30">
        <v>1.2908654917361062</v>
      </c>
      <c r="I26" s="30">
        <v>1.2908654917361062</v>
      </c>
      <c r="J26" s="30">
        <v>1.2908654917361062</v>
      </c>
      <c r="K26" s="30">
        <v>1.2908654917361062</v>
      </c>
    </row>
    <row r="27" spans="1:11" ht="18.600000000000001" customHeight="1" x14ac:dyDescent="0.4">
      <c r="A27" s="36" t="s">
        <v>19</v>
      </c>
      <c r="B27" s="30">
        <v>5.22</v>
      </c>
      <c r="C27" s="30">
        <v>5.22</v>
      </c>
      <c r="D27" s="30">
        <v>5.22</v>
      </c>
      <c r="E27" s="30">
        <v>5.22</v>
      </c>
      <c r="F27" s="30">
        <v>5.22</v>
      </c>
      <c r="G27" s="30">
        <v>5.22</v>
      </c>
      <c r="H27" s="30">
        <v>5.22</v>
      </c>
      <c r="I27" s="30">
        <v>5.22</v>
      </c>
      <c r="J27" s="30">
        <v>5.22</v>
      </c>
      <c r="K27" s="30">
        <v>5.22</v>
      </c>
    </row>
    <row r="28" spans="1:11" ht="18.600000000000001" customHeight="1" x14ac:dyDescent="0.4">
      <c r="A28" s="36" t="s">
        <v>26</v>
      </c>
      <c r="B28" s="30">
        <v>150</v>
      </c>
      <c r="C28" s="30">
        <v>150</v>
      </c>
      <c r="D28" s="30">
        <v>150</v>
      </c>
      <c r="E28" s="30">
        <v>150</v>
      </c>
      <c r="F28" s="30">
        <v>150</v>
      </c>
      <c r="G28" s="30">
        <v>150</v>
      </c>
      <c r="H28" s="30">
        <v>150</v>
      </c>
      <c r="I28" s="30">
        <v>150</v>
      </c>
      <c r="J28" s="30">
        <v>150</v>
      </c>
      <c r="K28" s="30">
        <v>150</v>
      </c>
    </row>
    <row r="29" spans="1:11" ht="18.600000000000001" customHeight="1" x14ac:dyDescent="0.4">
      <c r="A29" s="36" t="s">
        <v>20</v>
      </c>
      <c r="B29" s="30">
        <v>0.14895540554648495</v>
      </c>
      <c r="C29" s="30">
        <v>0.14895540554648495</v>
      </c>
      <c r="D29" s="30">
        <v>0.14895540554648495</v>
      </c>
      <c r="E29" s="30">
        <v>0.14895540554648495</v>
      </c>
      <c r="F29" s="30">
        <v>0.14895540554648495</v>
      </c>
      <c r="G29" s="30">
        <v>0.14895540554648495</v>
      </c>
      <c r="H29" s="30">
        <v>0.14895540554648495</v>
      </c>
      <c r="I29" s="30">
        <v>0.14895540554648495</v>
      </c>
      <c r="J29" s="30">
        <v>0.14895540554648495</v>
      </c>
      <c r="K29" s="30">
        <v>0.14895540554648495</v>
      </c>
    </row>
    <row r="30" spans="1:11" ht="18.600000000000001" customHeight="1" x14ac:dyDescent="0.4">
      <c r="A30" s="39" t="s">
        <v>36</v>
      </c>
      <c r="B30" s="31">
        <v>0.61651119619931483</v>
      </c>
      <c r="C30" s="31">
        <v>0.61651119619931483</v>
      </c>
      <c r="D30" s="31">
        <v>0.61651119619931483</v>
      </c>
      <c r="E30" s="31">
        <v>0.61651119619931483</v>
      </c>
      <c r="F30" s="31">
        <v>0.61651119619931483</v>
      </c>
      <c r="G30" s="31">
        <v>0.61651119619931483</v>
      </c>
      <c r="H30" s="31">
        <v>0.61651119619931483</v>
      </c>
      <c r="I30" s="31">
        <v>0.61651119619931483</v>
      </c>
      <c r="J30" s="31">
        <v>0.61651119619931483</v>
      </c>
      <c r="K30" s="31">
        <v>0.61651119619931483</v>
      </c>
    </row>
    <row r="31" spans="1:11" ht="21" customHeight="1" x14ac:dyDescent="0.75">
      <c r="A31" s="32"/>
      <c r="B31" s="42"/>
      <c r="C31" s="42"/>
      <c r="D31" s="42"/>
      <c r="E31" s="42"/>
      <c r="F31" s="42"/>
      <c r="G31" s="42"/>
      <c r="H31" s="42"/>
      <c r="I31" s="42"/>
      <c r="J31" s="42"/>
    </row>
    <row r="32" spans="1:11" x14ac:dyDescent="0.4">
      <c r="A32" s="14"/>
      <c r="B32" s="15"/>
      <c r="C32" s="15"/>
      <c r="D32" s="15"/>
      <c r="E32" s="15"/>
      <c r="F32" s="15"/>
      <c r="G32" s="15"/>
      <c r="H32" s="15"/>
      <c r="I32" s="15"/>
      <c r="J32" s="15"/>
    </row>
    <row r="33" spans="1:13" x14ac:dyDescent="0.4">
      <c r="A33" s="34" t="s">
        <v>278</v>
      </c>
      <c r="B33" s="35" t="s">
        <v>31</v>
      </c>
      <c r="C33" s="35" t="s">
        <v>32</v>
      </c>
      <c r="D33" s="35" t="s">
        <v>33</v>
      </c>
      <c r="E33" s="35" t="s">
        <v>34</v>
      </c>
      <c r="F33" s="35" t="s">
        <v>35</v>
      </c>
      <c r="G33" s="35" t="s">
        <v>22</v>
      </c>
      <c r="H33" s="35" t="s">
        <v>23</v>
      </c>
      <c r="I33" s="35" t="s">
        <v>24</v>
      </c>
      <c r="J33" s="35" t="s">
        <v>25</v>
      </c>
      <c r="K33" s="35" t="s">
        <v>60</v>
      </c>
    </row>
    <row r="34" spans="1:13" x14ac:dyDescent="0.4">
      <c r="A34" s="36" t="s">
        <v>14</v>
      </c>
      <c r="B34" s="43">
        <f>B9/B21</f>
        <v>205.79786081539723</v>
      </c>
      <c r="C34" s="43">
        <f t="shared" ref="C34:K43" si="1">C9/C21</f>
        <v>277.16444595981756</v>
      </c>
      <c r="D34" s="43">
        <f t="shared" si="1"/>
        <v>31.804673814361248</v>
      </c>
      <c r="E34" s="43">
        <f t="shared" si="1"/>
        <v>186.81738604294497</v>
      </c>
      <c r="F34" s="43">
        <f t="shared" si="1"/>
        <v>156.49814068903649</v>
      </c>
      <c r="G34" s="43">
        <f t="shared" si="1"/>
        <v>156.39911212500635</v>
      </c>
      <c r="H34" s="43">
        <f t="shared" si="1"/>
        <v>131.19634257932412</v>
      </c>
      <c r="I34" s="43">
        <f t="shared" si="1"/>
        <v>121.73911471444138</v>
      </c>
      <c r="J34" s="43">
        <f t="shared" si="1"/>
        <v>213.47257452773653</v>
      </c>
      <c r="K34" s="43">
        <f t="shared" si="1"/>
        <v>1480.889651268066</v>
      </c>
      <c r="L34" s="44"/>
      <c r="M34" s="45"/>
    </row>
    <row r="35" spans="1:13" x14ac:dyDescent="0.4">
      <c r="A35" s="36" t="s">
        <v>15</v>
      </c>
      <c r="B35" s="43">
        <f t="shared" ref="B35:J43" si="2">B10/B22</f>
        <v>253.50611394731823</v>
      </c>
      <c r="C35" s="43">
        <f t="shared" si="2"/>
        <v>345.07084871415532</v>
      </c>
      <c r="D35" s="43">
        <f t="shared" si="2"/>
        <v>42.242078868707807</v>
      </c>
      <c r="E35" s="43">
        <f t="shared" si="2"/>
        <v>212.49777198525203</v>
      </c>
      <c r="F35" s="43">
        <f t="shared" si="2"/>
        <v>205.3635542207592</v>
      </c>
      <c r="G35" s="43">
        <f t="shared" si="2"/>
        <v>225.39836876991774</v>
      </c>
      <c r="H35" s="43">
        <f t="shared" si="2"/>
        <v>181.94937336210398</v>
      </c>
      <c r="I35" s="43">
        <f t="shared" si="2"/>
        <v>155.20946692902356</v>
      </c>
      <c r="J35" s="43">
        <f t="shared" si="2"/>
        <v>294.38035407170594</v>
      </c>
      <c r="K35" s="43">
        <f t="shared" si="1"/>
        <v>1915.6179308689441</v>
      </c>
      <c r="L35" s="44"/>
      <c r="M35" s="45"/>
    </row>
    <row r="36" spans="1:13" x14ac:dyDescent="0.4">
      <c r="A36" s="36" t="s">
        <v>16</v>
      </c>
      <c r="B36" s="43">
        <f t="shared" si="2"/>
        <v>263.30704967242718</v>
      </c>
      <c r="C36" s="43">
        <f t="shared" si="2"/>
        <v>360.32430678661007</v>
      </c>
      <c r="D36" s="43">
        <f t="shared" si="2"/>
        <v>45.419930456106229</v>
      </c>
      <c r="E36" s="43">
        <f t="shared" si="2"/>
        <v>177.64477517227084</v>
      </c>
      <c r="F36" s="43">
        <f t="shared" si="2"/>
        <v>178.8231224246698</v>
      </c>
      <c r="G36" s="43">
        <f t="shared" si="2"/>
        <v>245.20335097647913</v>
      </c>
      <c r="H36" s="43">
        <f t="shared" si="2"/>
        <v>230.92035397770363</v>
      </c>
      <c r="I36" s="43">
        <f t="shared" si="2"/>
        <v>163.1832407110106</v>
      </c>
      <c r="J36" s="43">
        <f t="shared" si="2"/>
        <v>326.40218891451809</v>
      </c>
      <c r="K36" s="43">
        <f t="shared" si="1"/>
        <v>1991.2283190917956</v>
      </c>
      <c r="L36" s="44"/>
      <c r="M36" s="45"/>
    </row>
    <row r="37" spans="1:13" x14ac:dyDescent="0.4">
      <c r="A37" s="36" t="s">
        <v>17</v>
      </c>
      <c r="B37" s="43">
        <f t="shared" si="2"/>
        <v>431.5555555555556</v>
      </c>
      <c r="C37" s="43">
        <f t="shared" si="2"/>
        <v>468.25777777777779</v>
      </c>
      <c r="D37" s="43">
        <f t="shared" si="2"/>
        <v>59.715555555555561</v>
      </c>
      <c r="E37" s="43">
        <f t="shared" si="2"/>
        <v>192.13333333333333</v>
      </c>
      <c r="F37" s="43">
        <f t="shared" si="2"/>
        <v>197.4133333333333</v>
      </c>
      <c r="G37" s="43">
        <f t="shared" si="2"/>
        <v>291.5022222222222</v>
      </c>
      <c r="H37" s="43">
        <f t="shared" si="2"/>
        <v>393.01333333333338</v>
      </c>
      <c r="I37" s="43">
        <f t="shared" si="2"/>
        <v>216.53333333333333</v>
      </c>
      <c r="J37" s="43">
        <f t="shared" si="2"/>
        <v>673.99111111111108</v>
      </c>
      <c r="K37" s="43">
        <f t="shared" si="1"/>
        <v>2924.1155555555561</v>
      </c>
      <c r="L37" s="44"/>
      <c r="M37" s="45"/>
    </row>
    <row r="38" spans="1:13" x14ac:dyDescent="0.4">
      <c r="A38" s="36" t="s">
        <v>18</v>
      </c>
      <c r="B38" s="43">
        <f t="shared" si="2"/>
        <v>131.85605047544124</v>
      </c>
      <c r="C38" s="43">
        <f t="shared" si="2"/>
        <v>50.540826131157921</v>
      </c>
      <c r="D38" s="43">
        <f t="shared" si="2"/>
        <v>17.45036161652569</v>
      </c>
      <c r="E38" s="43">
        <f t="shared" si="2"/>
        <v>77.055792065650039</v>
      </c>
      <c r="F38" s="43">
        <f t="shared" si="2"/>
        <v>192.03384213700693</v>
      </c>
      <c r="G38" s="43">
        <f t="shared" si="2"/>
        <v>58.96651560732937</v>
      </c>
      <c r="H38" s="43">
        <f t="shared" si="2"/>
        <v>29.376771996698849</v>
      </c>
      <c r="I38" s="43">
        <f t="shared" si="2"/>
        <v>96.289790948853408</v>
      </c>
      <c r="J38" s="43">
        <f t="shared" si="2"/>
        <v>92.509544801566392</v>
      </c>
      <c r="K38" s="43">
        <f t="shared" si="1"/>
        <v>746.07949578022988</v>
      </c>
      <c r="L38" s="44"/>
      <c r="M38" s="45"/>
    </row>
    <row r="39" spans="1:13" x14ac:dyDescent="0.4">
      <c r="A39" s="36" t="s">
        <v>51</v>
      </c>
      <c r="B39" s="43">
        <f t="shared" si="2"/>
        <v>126.37516021435559</v>
      </c>
      <c r="C39" s="43">
        <f t="shared" si="2"/>
        <v>91.618117785151952</v>
      </c>
      <c r="D39" s="43">
        <f t="shared" si="2"/>
        <v>10.277342412201373</v>
      </c>
      <c r="E39" s="43">
        <f t="shared" si="2"/>
        <v>117.07907160030409</v>
      </c>
      <c r="F39" s="43">
        <f t="shared" si="2"/>
        <v>78.65523866222459</v>
      </c>
      <c r="G39" s="43">
        <f t="shared" si="2"/>
        <v>51.231777250772687</v>
      </c>
      <c r="H39" s="43">
        <f t="shared" si="2"/>
        <v>75.504897520796035</v>
      </c>
      <c r="I39" s="43">
        <f t="shared" si="2"/>
        <v>57.945619027587647</v>
      </c>
      <c r="J39" s="43">
        <f t="shared" si="2"/>
        <v>33.930723441287959</v>
      </c>
      <c r="K39" s="43">
        <f t="shared" si="1"/>
        <v>642.61794791468174</v>
      </c>
      <c r="L39" s="44"/>
      <c r="M39" s="45"/>
    </row>
    <row r="40" spans="1:13" x14ac:dyDescent="0.4">
      <c r="A40" s="36" t="s">
        <v>19</v>
      </c>
      <c r="B40" s="66">
        <f>B15/B27</f>
        <v>687.61174968071521</v>
      </c>
      <c r="C40" s="66">
        <f t="shared" ref="C40:K40" si="3">C15/C27</f>
        <v>22.349936143039592</v>
      </c>
      <c r="D40" s="66">
        <f t="shared" si="3"/>
        <v>42.656449553001281</v>
      </c>
      <c r="E40" s="66">
        <f t="shared" si="3"/>
        <v>126.8837803320562</v>
      </c>
      <c r="F40" s="66">
        <f t="shared" si="3"/>
        <v>44.636015325670499</v>
      </c>
      <c r="G40" s="66">
        <f t="shared" si="3"/>
        <v>16.283524904214559</v>
      </c>
      <c r="H40" s="66">
        <f t="shared" si="3"/>
        <v>49.425287356321839</v>
      </c>
      <c r="I40" s="66">
        <f t="shared" si="3"/>
        <v>143.93358876117497</v>
      </c>
      <c r="J40" s="66">
        <f t="shared" si="3"/>
        <v>48.595146871008943</v>
      </c>
      <c r="K40" s="66">
        <f t="shared" si="3"/>
        <v>1182.3754789272032</v>
      </c>
      <c r="L40" s="44"/>
      <c r="M40" s="45"/>
    </row>
    <row r="41" spans="1:13" x14ac:dyDescent="0.4">
      <c r="A41" s="36" t="s">
        <v>26</v>
      </c>
      <c r="B41" s="43">
        <f>B16/B28</f>
        <v>1083.6284444444443</v>
      </c>
      <c r="C41" s="43">
        <f t="shared" si="2"/>
        <v>118.19777777777779</v>
      </c>
      <c r="D41" s="43">
        <f t="shared" si="2"/>
        <v>143.55000000000001</v>
      </c>
      <c r="E41" s="43">
        <f t="shared" si="2"/>
        <v>470.24444444444447</v>
      </c>
      <c r="F41" s="43">
        <f t="shared" si="2"/>
        <v>149.33777777777777</v>
      </c>
      <c r="G41" s="43">
        <f t="shared" si="2"/>
        <v>33.049999999999997</v>
      </c>
      <c r="H41" s="43">
        <f t="shared" si="2"/>
        <v>176.39777777777778</v>
      </c>
      <c r="I41" s="43">
        <f t="shared" si="2"/>
        <v>555.57777777777778</v>
      </c>
      <c r="J41" s="43">
        <f t="shared" si="2"/>
        <v>123.01333333333334</v>
      </c>
      <c r="K41" s="43">
        <f t="shared" si="1"/>
        <v>2852.9973333333337</v>
      </c>
      <c r="L41" s="44"/>
      <c r="M41" s="45"/>
    </row>
    <row r="42" spans="1:13" x14ac:dyDescent="0.4">
      <c r="A42" s="36" t="s">
        <v>20</v>
      </c>
      <c r="B42" s="43">
        <f t="shared" si="2"/>
        <v>261.80652999225686</v>
      </c>
      <c r="C42" s="43">
        <f t="shared" si="2"/>
        <v>187.66669851932647</v>
      </c>
      <c r="D42" s="43">
        <f t="shared" si="2"/>
        <v>243.74327453022789</v>
      </c>
      <c r="E42" s="43">
        <f t="shared" si="2"/>
        <v>152.38529050533475</v>
      </c>
      <c r="F42" s="43">
        <f t="shared" si="2"/>
        <v>236.629004237457</v>
      </c>
      <c r="G42" s="43">
        <f t="shared" si="2"/>
        <v>203.65121190842825</v>
      </c>
      <c r="H42" s="43">
        <f t="shared" si="2"/>
        <v>270.16147265554838</v>
      </c>
      <c r="I42" s="43">
        <f t="shared" si="2"/>
        <v>212.13191100760693</v>
      </c>
      <c r="J42" s="43">
        <f t="shared" si="2"/>
        <v>275.25275061325186</v>
      </c>
      <c r="K42" s="43">
        <f t="shared" si="1"/>
        <v>2043.4281439694385</v>
      </c>
      <c r="L42" s="44"/>
      <c r="M42" s="45"/>
    </row>
    <row r="43" spans="1:13" x14ac:dyDescent="0.4">
      <c r="A43" s="39" t="s">
        <v>36</v>
      </c>
      <c r="B43" s="41">
        <f t="shared" si="2"/>
        <v>385.50259611153967</v>
      </c>
      <c r="C43" s="41">
        <f t="shared" si="2"/>
        <v>412.53643875610771</v>
      </c>
      <c r="D43" s="41">
        <f t="shared" si="2"/>
        <v>63.799868641180488</v>
      </c>
      <c r="E43" s="41">
        <f t="shared" si="2"/>
        <v>211.40464948052178</v>
      </c>
      <c r="F43" s="41">
        <f t="shared" si="2"/>
        <v>229.787662478828</v>
      </c>
      <c r="G43" s="41">
        <f t="shared" si="2"/>
        <v>327.10949599927278</v>
      </c>
      <c r="H43" s="41">
        <f t="shared" si="2"/>
        <v>312.51122097120606</v>
      </c>
      <c r="I43" s="41">
        <f t="shared" si="2"/>
        <v>255.74015141761328</v>
      </c>
      <c r="J43" s="41">
        <f t="shared" si="2"/>
        <v>548.78700568473039</v>
      </c>
      <c r="K43" s="41">
        <f t="shared" si="1"/>
        <v>2747.1790895410004</v>
      </c>
      <c r="L43" s="44"/>
      <c r="M43" s="45"/>
    </row>
    <row r="44" spans="1:13" s="17" customFormat="1" x14ac:dyDescent="0.4">
      <c r="A44" s="16" t="s">
        <v>21</v>
      </c>
      <c r="B44" s="27">
        <f t="shared" ref="B44:K44" si="4">SUM(B34:B43)</f>
        <v>3830.9471109094516</v>
      </c>
      <c r="C44" s="27">
        <f t="shared" si="4"/>
        <v>2333.7271743509223</v>
      </c>
      <c r="D44" s="27">
        <f t="shared" si="4"/>
        <v>700.6595354478676</v>
      </c>
      <c r="E44" s="27">
        <f t="shared" si="4"/>
        <v>1924.1462949621127</v>
      </c>
      <c r="F44" s="27">
        <f t="shared" si="4"/>
        <v>1669.1776912867635</v>
      </c>
      <c r="G44" s="27">
        <f t="shared" si="4"/>
        <v>1608.7955797636432</v>
      </c>
      <c r="H44" s="27">
        <f t="shared" si="4"/>
        <v>1850.4568315308138</v>
      </c>
      <c r="I44" s="27">
        <f t="shared" si="4"/>
        <v>1978.283994628423</v>
      </c>
      <c r="J44" s="27">
        <f t="shared" si="4"/>
        <v>2630.3347333702504</v>
      </c>
      <c r="K44" s="27">
        <f t="shared" si="4"/>
        <v>18526.528946250248</v>
      </c>
    </row>
    <row r="46" spans="1:13" x14ac:dyDescent="0.4">
      <c r="A46" s="34" t="s">
        <v>280</v>
      </c>
      <c r="B46" s="35" t="s">
        <v>31</v>
      </c>
      <c r="C46" s="35" t="s">
        <v>32</v>
      </c>
      <c r="D46" s="35" t="s">
        <v>33</v>
      </c>
      <c r="E46" s="35" t="s">
        <v>34</v>
      </c>
      <c r="F46" s="35" t="s">
        <v>35</v>
      </c>
      <c r="G46" s="35" t="s">
        <v>22</v>
      </c>
      <c r="H46" s="35" t="s">
        <v>23</v>
      </c>
      <c r="I46" s="35" t="s">
        <v>24</v>
      </c>
      <c r="J46" s="35" t="s">
        <v>25</v>
      </c>
      <c r="K46" s="46"/>
    </row>
    <row r="47" spans="1:13" x14ac:dyDescent="0.4">
      <c r="A47" s="36" t="s">
        <v>14</v>
      </c>
      <c r="B47" s="18">
        <v>0.04</v>
      </c>
      <c r="C47" s="18">
        <v>0.04</v>
      </c>
      <c r="D47" s="18">
        <v>0.04</v>
      </c>
      <c r="E47" s="18">
        <v>0.06</v>
      </c>
      <c r="F47" s="18">
        <v>0.04</v>
      </c>
      <c r="G47" s="18">
        <v>0.04</v>
      </c>
      <c r="H47" s="18">
        <v>7.0000000000000007E-2</v>
      </c>
      <c r="I47" s="18">
        <v>0.08</v>
      </c>
      <c r="J47" s="18">
        <v>0.04</v>
      </c>
    </row>
    <row r="48" spans="1:13" x14ac:dyDescent="0.4">
      <c r="A48" s="36" t="s">
        <v>15</v>
      </c>
      <c r="B48" s="18">
        <v>0.06</v>
      </c>
      <c r="C48" s="18">
        <v>0.14000000000000001</v>
      </c>
      <c r="D48" s="18">
        <v>0.06</v>
      </c>
      <c r="E48" s="18">
        <v>0.08</v>
      </c>
      <c r="F48" s="18">
        <v>0.11</v>
      </c>
      <c r="G48" s="18">
        <v>0.14000000000000001</v>
      </c>
      <c r="H48" s="18">
        <v>0.14000000000000001</v>
      </c>
      <c r="I48" s="18">
        <v>0.1</v>
      </c>
      <c r="J48" s="18">
        <v>0.14000000000000001</v>
      </c>
    </row>
    <row r="49" spans="1:11" x14ac:dyDescent="0.4">
      <c r="A49" s="36" t="s">
        <v>16</v>
      </c>
      <c r="B49" s="18">
        <v>0.08</v>
      </c>
      <c r="C49" s="18">
        <v>0.16</v>
      </c>
      <c r="D49" s="18">
        <v>0.08</v>
      </c>
      <c r="E49" s="18">
        <v>0.1</v>
      </c>
      <c r="F49" s="18">
        <v>0.12</v>
      </c>
      <c r="G49" s="18">
        <v>0.16</v>
      </c>
      <c r="H49" s="18">
        <v>0.16</v>
      </c>
      <c r="I49" s="18">
        <v>0.12</v>
      </c>
      <c r="J49" s="18">
        <v>0.16</v>
      </c>
    </row>
    <row r="50" spans="1:11" x14ac:dyDescent="0.4">
      <c r="A50" s="36" t="s">
        <v>17</v>
      </c>
      <c r="B50" s="18">
        <v>0.4</v>
      </c>
      <c r="C50" s="18">
        <v>0.4</v>
      </c>
      <c r="D50" s="18">
        <v>0.28999999999999998</v>
      </c>
      <c r="E50" s="18">
        <v>0.4</v>
      </c>
      <c r="F50" s="18">
        <v>0.2</v>
      </c>
      <c r="G50" s="18">
        <v>0.4</v>
      </c>
      <c r="H50" s="18">
        <v>0.4</v>
      </c>
      <c r="I50" s="18">
        <v>0.2</v>
      </c>
      <c r="J50" s="18">
        <v>0.4</v>
      </c>
    </row>
    <row r="51" spans="1:11" x14ac:dyDescent="0.4">
      <c r="A51" s="36" t="s">
        <v>18</v>
      </c>
      <c r="B51" s="18">
        <v>0.05</v>
      </c>
      <c r="C51" s="18">
        <v>0.05</v>
      </c>
      <c r="D51" s="18">
        <v>0.05</v>
      </c>
      <c r="E51" s="18">
        <v>7.0000000000000007E-2</v>
      </c>
      <c r="F51" s="18">
        <v>0.2</v>
      </c>
      <c r="G51" s="18">
        <v>0.05</v>
      </c>
      <c r="H51" s="18">
        <v>0.05</v>
      </c>
      <c r="I51" s="18">
        <v>0.05</v>
      </c>
      <c r="J51" s="18">
        <v>0.05</v>
      </c>
    </row>
    <row r="52" spans="1:11" x14ac:dyDescent="0.4">
      <c r="A52" s="36" t="s">
        <v>51</v>
      </c>
      <c r="B52" s="18">
        <v>0.01</v>
      </c>
      <c r="C52" s="18">
        <v>0.01</v>
      </c>
      <c r="D52" s="18">
        <v>0.01</v>
      </c>
      <c r="E52" s="18">
        <v>0.04</v>
      </c>
      <c r="F52" s="18">
        <v>0.01</v>
      </c>
      <c r="G52" s="18">
        <v>0.01</v>
      </c>
      <c r="H52" s="18">
        <v>0.01</v>
      </c>
      <c r="I52" s="18">
        <v>0.01</v>
      </c>
      <c r="J52" s="18">
        <v>0.01</v>
      </c>
    </row>
    <row r="53" spans="1:11" x14ac:dyDescent="0.4">
      <c r="A53" s="36" t="s">
        <v>19</v>
      </c>
      <c r="B53" s="18">
        <v>0.05</v>
      </c>
      <c r="C53" s="18">
        <v>0.01</v>
      </c>
      <c r="D53" s="18">
        <v>0.01</v>
      </c>
      <c r="E53" s="18">
        <v>0.05</v>
      </c>
      <c r="F53" s="18">
        <v>0.01</v>
      </c>
      <c r="G53" s="18">
        <v>0.01</v>
      </c>
      <c r="H53" s="18">
        <v>0.01</v>
      </c>
      <c r="I53" s="18">
        <v>0.04</v>
      </c>
      <c r="J53" s="18">
        <v>0.01</v>
      </c>
    </row>
    <row r="54" spans="1:11" x14ac:dyDescent="0.4">
      <c r="A54" s="36" t="s">
        <v>26</v>
      </c>
      <c r="B54" s="18">
        <v>0.2</v>
      </c>
      <c r="C54" s="18">
        <v>0.08</v>
      </c>
      <c r="D54" s="18">
        <v>0.2</v>
      </c>
      <c r="E54" s="18">
        <v>0.05</v>
      </c>
      <c r="F54" s="18">
        <v>0.05</v>
      </c>
      <c r="G54" s="18">
        <v>0.05</v>
      </c>
      <c r="H54" s="18">
        <v>0.05</v>
      </c>
      <c r="I54" s="18">
        <v>0.18</v>
      </c>
      <c r="J54" s="18">
        <v>0.05</v>
      </c>
    </row>
    <row r="55" spans="1:11" x14ac:dyDescent="0.4">
      <c r="A55" s="36" t="s">
        <v>20</v>
      </c>
      <c r="B55" s="18">
        <v>0.05</v>
      </c>
      <c r="C55" s="18">
        <v>0.05</v>
      </c>
      <c r="D55" s="18">
        <v>0.2</v>
      </c>
      <c r="E55" s="18">
        <v>0.09</v>
      </c>
      <c r="F55" s="18">
        <v>0.2</v>
      </c>
      <c r="G55" s="18">
        <v>0.08</v>
      </c>
      <c r="H55" s="18">
        <v>0.05</v>
      </c>
      <c r="I55" s="18">
        <v>0.18</v>
      </c>
      <c r="J55" s="18">
        <v>0.08</v>
      </c>
    </row>
    <row r="56" spans="1:11" x14ac:dyDescent="0.4">
      <c r="A56" s="39" t="s">
        <v>36</v>
      </c>
      <c r="B56" s="47">
        <v>0.06</v>
      </c>
      <c r="C56" s="47">
        <v>0.06</v>
      </c>
      <c r="D56" s="47">
        <v>0.06</v>
      </c>
      <c r="E56" s="47">
        <v>0.06</v>
      </c>
      <c r="F56" s="47">
        <v>0.06</v>
      </c>
      <c r="G56" s="47">
        <v>0.06</v>
      </c>
      <c r="H56" s="47">
        <v>0.06</v>
      </c>
      <c r="I56" s="47">
        <v>0.04</v>
      </c>
      <c r="J56" s="47">
        <v>0.06</v>
      </c>
      <c r="K56" s="23"/>
    </row>
    <row r="57" spans="1:11" x14ac:dyDescent="0.4">
      <c r="A57" s="16" t="s">
        <v>21</v>
      </c>
      <c r="B57" s="24">
        <f t="shared" ref="B57:J57" si="5">SUM(B47:B56)</f>
        <v>1.0000000000000002</v>
      </c>
      <c r="C57" s="24">
        <f t="shared" si="5"/>
        <v>1</v>
      </c>
      <c r="D57" s="24">
        <f t="shared" si="5"/>
        <v>1</v>
      </c>
      <c r="E57" s="24">
        <f t="shared" si="5"/>
        <v>1</v>
      </c>
      <c r="F57" s="24">
        <f t="shared" si="5"/>
        <v>1.0000000000000002</v>
      </c>
      <c r="G57" s="24">
        <f t="shared" si="5"/>
        <v>1</v>
      </c>
      <c r="H57" s="24">
        <f t="shared" si="5"/>
        <v>1.0000000000000002</v>
      </c>
      <c r="I57" s="24">
        <f t="shared" si="5"/>
        <v>1</v>
      </c>
      <c r="J57" s="24">
        <f t="shared" si="5"/>
        <v>1</v>
      </c>
      <c r="K57" s="27"/>
    </row>
    <row r="58" spans="1:11" x14ac:dyDescent="0.4">
      <c r="A58" s="12"/>
      <c r="B58" s="19"/>
    </row>
    <row r="59" spans="1:11" x14ac:dyDescent="0.4">
      <c r="A59" s="34" t="s">
        <v>279</v>
      </c>
      <c r="B59" s="35" t="s">
        <v>31</v>
      </c>
      <c r="C59" s="35" t="s">
        <v>32</v>
      </c>
      <c r="D59" s="35" t="s">
        <v>33</v>
      </c>
      <c r="E59" s="35" t="s">
        <v>34</v>
      </c>
      <c r="F59" s="35" t="s">
        <v>35</v>
      </c>
      <c r="G59" s="35" t="s">
        <v>22</v>
      </c>
      <c r="H59" s="35" t="s">
        <v>23</v>
      </c>
      <c r="I59" s="35" t="s">
        <v>24</v>
      </c>
      <c r="J59" s="35" t="s">
        <v>25</v>
      </c>
      <c r="K59" s="35" t="s">
        <v>60</v>
      </c>
    </row>
    <row r="60" spans="1:11" x14ac:dyDescent="0.4">
      <c r="A60" s="36" t="s">
        <v>14</v>
      </c>
      <c r="B60" s="48">
        <f>B34*B47</f>
        <v>8.2319144326158895</v>
      </c>
      <c r="C60" s="48">
        <f t="shared" ref="B60:J69" si="6">C34*C47</f>
        <v>11.086577838392703</v>
      </c>
      <c r="D60" s="48">
        <f t="shared" si="6"/>
        <v>1.27218695257445</v>
      </c>
      <c r="E60" s="48">
        <f t="shared" si="6"/>
        <v>11.209043162576698</v>
      </c>
      <c r="F60" s="48">
        <f t="shared" si="6"/>
        <v>6.2599256275614596</v>
      </c>
      <c r="G60" s="48">
        <f t="shared" si="6"/>
        <v>6.2559644850002547</v>
      </c>
      <c r="H60" s="48">
        <f t="shared" si="6"/>
        <v>9.1837439805526895</v>
      </c>
      <c r="I60" s="48">
        <f t="shared" si="6"/>
        <v>9.739129177155311</v>
      </c>
      <c r="J60" s="48">
        <f t="shared" si="6"/>
        <v>8.5389029811094606</v>
      </c>
      <c r="K60" s="48">
        <f t="shared" ref="K60:K66" si="7">SUM(B60:J60)</f>
        <v>71.77738863753892</v>
      </c>
    </row>
    <row r="61" spans="1:11" x14ac:dyDescent="0.4">
      <c r="A61" s="36" t="s">
        <v>15</v>
      </c>
      <c r="B61" s="48">
        <f>B35*B48</f>
        <v>15.210366836839093</v>
      </c>
      <c r="C61" s="48">
        <f t="shared" si="6"/>
        <v>48.309918819981746</v>
      </c>
      <c r="D61" s="48">
        <f t="shared" si="6"/>
        <v>2.5345247321224682</v>
      </c>
      <c r="E61" s="48">
        <f t="shared" si="6"/>
        <v>16.999821758820161</v>
      </c>
      <c r="F61" s="48">
        <f t="shared" si="6"/>
        <v>22.589990964283512</v>
      </c>
      <c r="G61" s="48">
        <f t="shared" si="6"/>
        <v>31.555771627788488</v>
      </c>
      <c r="H61" s="48">
        <f t="shared" si="6"/>
        <v>25.472912270694561</v>
      </c>
      <c r="I61" s="48">
        <f t="shared" si="6"/>
        <v>15.520946692902356</v>
      </c>
      <c r="J61" s="48">
        <f t="shared" si="6"/>
        <v>41.213249570038833</v>
      </c>
      <c r="K61" s="48">
        <f t="shared" si="7"/>
        <v>219.40750327347124</v>
      </c>
    </row>
    <row r="62" spans="1:11" x14ac:dyDescent="0.4">
      <c r="A62" s="36" t="s">
        <v>16</v>
      </c>
      <c r="B62" s="48">
        <f>B36*B49</f>
        <v>21.064563973794176</v>
      </c>
      <c r="C62" s="48">
        <f t="shared" si="6"/>
        <v>57.651889085857611</v>
      </c>
      <c r="D62" s="48">
        <f t="shared" si="6"/>
        <v>3.6335944364884982</v>
      </c>
      <c r="E62" s="48">
        <f t="shared" si="6"/>
        <v>17.764477517227085</v>
      </c>
      <c r="F62" s="48">
        <f t="shared" si="6"/>
        <v>21.458774690960375</v>
      </c>
      <c r="G62" s="48">
        <f t="shared" si="6"/>
        <v>39.232536156236662</v>
      </c>
      <c r="H62" s="48">
        <f t="shared" si="6"/>
        <v>36.947256636432584</v>
      </c>
      <c r="I62" s="48">
        <f t="shared" si="6"/>
        <v>19.58198888532127</v>
      </c>
      <c r="J62" s="48">
        <f t="shared" si="6"/>
        <v>52.224350226322898</v>
      </c>
      <c r="K62" s="48">
        <f t="shared" si="7"/>
        <v>269.55943160864115</v>
      </c>
    </row>
    <row r="63" spans="1:11" x14ac:dyDescent="0.4">
      <c r="A63" s="36" t="s">
        <v>17</v>
      </c>
      <c r="B63" s="48">
        <f>B37*B50</f>
        <v>172.62222222222226</v>
      </c>
      <c r="C63" s="48">
        <f t="shared" si="6"/>
        <v>187.30311111111112</v>
      </c>
      <c r="D63" s="48">
        <f t="shared" si="6"/>
        <v>17.317511111111113</v>
      </c>
      <c r="E63" s="48">
        <f t="shared" si="6"/>
        <v>76.853333333333339</v>
      </c>
      <c r="F63" s="48">
        <f t="shared" si="6"/>
        <v>39.48266666666666</v>
      </c>
      <c r="G63" s="48">
        <f t="shared" si="6"/>
        <v>116.60088888888889</v>
      </c>
      <c r="H63" s="48">
        <f t="shared" si="6"/>
        <v>157.20533333333336</v>
      </c>
      <c r="I63" s="48">
        <f t="shared" si="6"/>
        <v>43.306666666666672</v>
      </c>
      <c r="J63" s="48">
        <f t="shared" si="6"/>
        <v>269.59644444444444</v>
      </c>
      <c r="K63" s="48">
        <f t="shared" si="7"/>
        <v>1080.2881777777777</v>
      </c>
    </row>
    <row r="64" spans="1:11" x14ac:dyDescent="0.4">
      <c r="A64" s="36" t="s">
        <v>18</v>
      </c>
      <c r="B64" s="48">
        <f t="shared" si="6"/>
        <v>6.592802523772062</v>
      </c>
      <c r="C64" s="48">
        <f t="shared" si="6"/>
        <v>2.527041306557896</v>
      </c>
      <c r="D64" s="48">
        <f t="shared" si="6"/>
        <v>0.87251808082628457</v>
      </c>
      <c r="E64" s="48">
        <f t="shared" si="6"/>
        <v>5.3939054445955028</v>
      </c>
      <c r="F64" s="48">
        <f t="shared" si="6"/>
        <v>38.406768427401389</v>
      </c>
      <c r="G64" s="48">
        <f t="shared" si="6"/>
        <v>2.9483257803664689</v>
      </c>
      <c r="H64" s="48">
        <f t="shared" si="6"/>
        <v>1.4688385998349425</v>
      </c>
      <c r="I64" s="48">
        <f t="shared" si="6"/>
        <v>4.8144895474426708</v>
      </c>
      <c r="J64" s="48">
        <f t="shared" si="6"/>
        <v>4.62547724007832</v>
      </c>
      <c r="K64" s="48">
        <f t="shared" si="7"/>
        <v>67.65016695087553</v>
      </c>
    </row>
    <row r="65" spans="1:13" x14ac:dyDescent="0.4">
      <c r="A65" s="36" t="s">
        <v>51</v>
      </c>
      <c r="B65" s="48">
        <f t="shared" si="6"/>
        <v>1.263751602143556</v>
      </c>
      <c r="C65" s="48">
        <f t="shared" si="6"/>
        <v>0.91618117785151953</v>
      </c>
      <c r="D65" s="48">
        <f t="shared" si="6"/>
        <v>0.10277342412201373</v>
      </c>
      <c r="E65" s="48">
        <f t="shared" si="6"/>
        <v>4.6831628640121634</v>
      </c>
      <c r="F65" s="48">
        <f t="shared" si="6"/>
        <v>0.78655238662224591</v>
      </c>
      <c r="G65" s="48">
        <f t="shared" si="6"/>
        <v>0.51231777250772692</v>
      </c>
      <c r="H65" s="48">
        <f t="shared" si="6"/>
        <v>0.75504897520796033</v>
      </c>
      <c r="I65" s="48">
        <f t="shared" si="6"/>
        <v>0.57945619027587647</v>
      </c>
      <c r="J65" s="48">
        <f t="shared" si="6"/>
        <v>0.33930723441287958</v>
      </c>
      <c r="K65" s="48">
        <f t="shared" si="7"/>
        <v>9.9385516271559435</v>
      </c>
    </row>
    <row r="66" spans="1:13" x14ac:dyDescent="0.4">
      <c r="A66" s="36" t="s">
        <v>19</v>
      </c>
      <c r="B66" s="67">
        <f>B40*B53</f>
        <v>34.380587484035765</v>
      </c>
      <c r="C66" s="67">
        <f t="shared" ref="C66:J66" si="8">C40*C53</f>
        <v>0.22349936143039592</v>
      </c>
      <c r="D66" s="67">
        <f t="shared" si="8"/>
        <v>0.4265644955300128</v>
      </c>
      <c r="E66" s="67">
        <f t="shared" si="8"/>
        <v>6.3441890166028108</v>
      </c>
      <c r="F66" s="67">
        <f t="shared" si="8"/>
        <v>0.44636015325670497</v>
      </c>
      <c r="G66" s="67">
        <f t="shared" si="8"/>
        <v>0.16283524904214561</v>
      </c>
      <c r="H66" s="67">
        <f t="shared" si="8"/>
        <v>0.4942528735632184</v>
      </c>
      <c r="I66" s="67">
        <f t="shared" si="8"/>
        <v>5.7573435504469987</v>
      </c>
      <c r="J66" s="67">
        <f t="shared" si="8"/>
        <v>0.48595146871008943</v>
      </c>
      <c r="K66" s="48">
        <f t="shared" si="7"/>
        <v>48.72158365261815</v>
      </c>
    </row>
    <row r="67" spans="1:13" x14ac:dyDescent="0.4">
      <c r="A67" s="36" t="s">
        <v>26</v>
      </c>
      <c r="B67" s="48">
        <f>B41*B54</f>
        <v>216.72568888888887</v>
      </c>
      <c r="C67" s="48">
        <f t="shared" si="6"/>
        <v>9.4558222222222224</v>
      </c>
      <c r="D67" s="48">
        <f t="shared" si="6"/>
        <v>28.710000000000004</v>
      </c>
      <c r="E67" s="48">
        <f t="shared" si="6"/>
        <v>23.512222222222224</v>
      </c>
      <c r="F67" s="48">
        <f t="shared" si="6"/>
        <v>7.4668888888888887</v>
      </c>
      <c r="G67" s="48">
        <f t="shared" si="6"/>
        <v>1.6524999999999999</v>
      </c>
      <c r="H67" s="48">
        <f t="shared" si="6"/>
        <v>8.8198888888888884</v>
      </c>
      <c r="I67" s="48">
        <f t="shared" si="6"/>
        <v>100.00399999999999</v>
      </c>
      <c r="J67" s="48">
        <f t="shared" si="6"/>
        <v>6.1506666666666669</v>
      </c>
      <c r="K67" s="48">
        <f>SUM(B67:J67)</f>
        <v>402.49767777777777</v>
      </c>
    </row>
    <row r="68" spans="1:13" x14ac:dyDescent="0.4">
      <c r="A68" s="36" t="s">
        <v>20</v>
      </c>
      <c r="B68" s="48">
        <f>B42*B55</f>
        <v>13.090326499612843</v>
      </c>
      <c r="C68" s="48">
        <f t="shared" si="6"/>
        <v>9.3833349259663237</v>
      </c>
      <c r="D68" s="48">
        <f t="shared" si="6"/>
        <v>48.74865490604558</v>
      </c>
      <c r="E68" s="48">
        <f t="shared" si="6"/>
        <v>13.714676145480126</v>
      </c>
      <c r="F68" s="48">
        <f t="shared" si="6"/>
        <v>47.325800847491401</v>
      </c>
      <c r="G68" s="48">
        <f t="shared" si="6"/>
        <v>16.29209695267426</v>
      </c>
      <c r="H68" s="48">
        <f t="shared" si="6"/>
        <v>13.508073632777419</v>
      </c>
      <c r="I68" s="48">
        <f t="shared" si="6"/>
        <v>38.183743981369247</v>
      </c>
      <c r="J68" s="48">
        <f t="shared" si="6"/>
        <v>22.02022004906015</v>
      </c>
      <c r="K68" s="48">
        <f>SUM(B68:J68)</f>
        <v>222.26692794047733</v>
      </c>
    </row>
    <row r="69" spans="1:13" x14ac:dyDescent="0.4">
      <c r="A69" s="39" t="s">
        <v>36</v>
      </c>
      <c r="B69" s="49">
        <f>B43*B56</f>
        <v>23.130155766692379</v>
      </c>
      <c r="C69" s="49">
        <f t="shared" si="6"/>
        <v>24.752186325366463</v>
      </c>
      <c r="D69" s="49">
        <f t="shared" si="6"/>
        <v>3.8279921184708292</v>
      </c>
      <c r="E69" s="49">
        <f t="shared" si="6"/>
        <v>12.684278968831306</v>
      </c>
      <c r="F69" s="49">
        <f t="shared" si="6"/>
        <v>13.78725974872968</v>
      </c>
      <c r="G69" s="49">
        <f t="shared" si="6"/>
        <v>19.626569759956364</v>
      </c>
      <c r="H69" s="49">
        <f t="shared" si="6"/>
        <v>18.750673258272364</v>
      </c>
      <c r="I69" s="49">
        <f t="shared" si="6"/>
        <v>10.229606056704531</v>
      </c>
      <c r="J69" s="49">
        <f t="shared" si="6"/>
        <v>32.927220341083824</v>
      </c>
      <c r="K69" s="49">
        <f>SUM(B69:J69)</f>
        <v>159.71594234410776</v>
      </c>
    </row>
    <row r="70" spans="1:13" x14ac:dyDescent="0.4">
      <c r="A70" s="50" t="s">
        <v>21</v>
      </c>
      <c r="B70" s="51">
        <f>SUM(B60:B69)</f>
        <v>512.3123802306169</v>
      </c>
      <c r="C70" s="51">
        <f t="shared" ref="C70:J70" si="9">SUM(C60:C69)</f>
        <v>351.60956217473796</v>
      </c>
      <c r="D70" s="51">
        <f t="shared" si="9"/>
        <v>107.44632025729126</v>
      </c>
      <c r="E70" s="51">
        <f t="shared" si="9"/>
        <v>189.15911043370139</v>
      </c>
      <c r="F70" s="51">
        <f t="shared" si="9"/>
        <v>198.01098840186231</v>
      </c>
      <c r="G70" s="51">
        <f t="shared" si="9"/>
        <v>234.83980667246124</v>
      </c>
      <c r="H70" s="51">
        <f t="shared" si="9"/>
        <v>272.606022449558</v>
      </c>
      <c r="I70" s="51">
        <f t="shared" si="9"/>
        <v>247.71737074828494</v>
      </c>
      <c r="J70" s="51">
        <f t="shared" si="9"/>
        <v>438.12179022192754</v>
      </c>
      <c r="K70" s="51">
        <f>SUM(K60:K69)</f>
        <v>2551.8233515904412</v>
      </c>
      <c r="L70" s="52"/>
    </row>
    <row r="71" spans="1:13" x14ac:dyDescent="0.4">
      <c r="A71" s="16" t="s">
        <v>38</v>
      </c>
      <c r="B71" s="24">
        <f t="shared" ref="B71:J71" si="10">B70/$K$70</f>
        <v>0.20076326204606393</v>
      </c>
      <c r="C71" s="24">
        <f t="shared" si="10"/>
        <v>0.13778757920511814</v>
      </c>
      <c r="D71" s="24">
        <f t="shared" si="10"/>
        <v>4.2105704609343202E-2</v>
      </c>
      <c r="E71" s="24">
        <f t="shared" si="10"/>
        <v>7.4127039520900495E-2</v>
      </c>
      <c r="F71" s="24">
        <f t="shared" si="10"/>
        <v>7.7595883852403263E-2</v>
      </c>
      <c r="G71" s="24">
        <f t="shared" si="10"/>
        <v>9.2028237975836272E-2</v>
      </c>
      <c r="H71" s="24">
        <f t="shared" si="10"/>
        <v>0.10682793629882509</v>
      </c>
      <c r="I71" s="24">
        <f t="shared" si="10"/>
        <v>9.7074654714595893E-2</v>
      </c>
      <c r="J71" s="24">
        <f t="shared" si="10"/>
        <v>0.17168970177691381</v>
      </c>
      <c r="K71" s="24">
        <f>SUM(B71:J71)</f>
        <v>1</v>
      </c>
    </row>
    <row r="72" spans="1:13" x14ac:dyDescent="0.4">
      <c r="A72" s="12"/>
    </row>
    <row r="73" spans="1:13" x14ac:dyDescent="0.4">
      <c r="A73" s="1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</row>
    <row r="74" spans="1:13" ht="18.600000000000001" x14ac:dyDescent="0.45">
      <c r="A74" s="34" t="s">
        <v>52</v>
      </c>
      <c r="B74" s="35" t="s">
        <v>31</v>
      </c>
      <c r="C74" s="35" t="s">
        <v>32</v>
      </c>
      <c r="D74" s="35" t="s">
        <v>33</v>
      </c>
      <c r="E74" s="35" t="s">
        <v>34</v>
      </c>
      <c r="F74" s="35" t="s">
        <v>35</v>
      </c>
      <c r="G74" s="35" t="s">
        <v>22</v>
      </c>
      <c r="H74" s="35" t="s">
        <v>23</v>
      </c>
      <c r="I74" s="35" t="s">
        <v>24</v>
      </c>
      <c r="J74" s="35" t="s">
        <v>25</v>
      </c>
      <c r="K74" s="35" t="s">
        <v>60</v>
      </c>
    </row>
    <row r="75" spans="1:13" x14ac:dyDescent="0.4">
      <c r="A75" s="36" t="s">
        <v>14</v>
      </c>
      <c r="B75" s="53">
        <v>7.690558282584206</v>
      </c>
      <c r="C75" s="53">
        <v>10.05734096290564</v>
      </c>
      <c r="D75" s="53">
        <v>1.1190227735410962</v>
      </c>
      <c r="E75" s="53">
        <v>9.8216529805137984</v>
      </c>
      <c r="F75" s="53">
        <v>6.1100624006624455</v>
      </c>
      <c r="G75" s="53">
        <v>6.7299812114914062</v>
      </c>
      <c r="H75" s="53">
        <v>12.12984376045071</v>
      </c>
      <c r="I75" s="53">
        <v>9.9913219202188497</v>
      </c>
      <c r="J75" s="53">
        <v>7.0666783291940387</v>
      </c>
      <c r="K75" s="48">
        <f t="shared" ref="K75:K84" si="11">SUM(B75:J75)</f>
        <v>70.716462621562187</v>
      </c>
    </row>
    <row r="76" spans="1:13" x14ac:dyDescent="0.4">
      <c r="A76" s="36" t="s">
        <v>15</v>
      </c>
      <c r="B76" s="53">
        <v>16.349696049755099</v>
      </c>
      <c r="C76" s="53">
        <v>45.039443202680019</v>
      </c>
      <c r="D76" s="53">
        <v>2.5071679572360672</v>
      </c>
      <c r="E76" s="53">
        <v>16.617899725111975</v>
      </c>
      <c r="F76" s="53">
        <v>19.592546688495077</v>
      </c>
      <c r="G76" s="53">
        <v>33.155338347616883</v>
      </c>
      <c r="H76" s="53">
        <v>33.046447655422007</v>
      </c>
      <c r="I76" s="53">
        <v>17.91332347708568</v>
      </c>
      <c r="J76" s="53">
        <v>36.564743468753484</v>
      </c>
      <c r="K76" s="48">
        <f t="shared" si="11"/>
        <v>220.78660657215627</v>
      </c>
    </row>
    <row r="77" spans="1:13" x14ac:dyDescent="0.4">
      <c r="A77" s="36" t="s">
        <v>16</v>
      </c>
      <c r="B77" s="53">
        <v>23.029904360825682</v>
      </c>
      <c r="C77" s="53">
        <v>52.504296967498895</v>
      </c>
      <c r="D77" s="53">
        <v>3.5136172616987835</v>
      </c>
      <c r="E77" s="53">
        <v>19.767667846305354</v>
      </c>
      <c r="F77" s="53">
        <v>20.241863346664701</v>
      </c>
      <c r="G77" s="53">
        <v>42.140554345187368</v>
      </c>
      <c r="H77" s="53">
        <v>41.009340982884339</v>
      </c>
      <c r="I77" s="53">
        <v>23.502671561485155</v>
      </c>
      <c r="J77" s="53">
        <v>45.991250336057249</v>
      </c>
      <c r="K77" s="48">
        <f t="shared" si="11"/>
        <v>271.70116700860751</v>
      </c>
    </row>
    <row r="78" spans="1:13" x14ac:dyDescent="0.4">
      <c r="A78" s="36" t="s">
        <v>17</v>
      </c>
      <c r="B78" s="53">
        <v>171.02222222222224</v>
      </c>
      <c r="C78" s="53">
        <v>175.96088888888892</v>
      </c>
      <c r="D78" s="53">
        <v>22.79013333333333</v>
      </c>
      <c r="E78" s="53">
        <v>113.61422222222222</v>
      </c>
      <c r="F78" s="53">
        <v>33.848888888888887</v>
      </c>
      <c r="G78" s="53">
        <v>132.86044444444445</v>
      </c>
      <c r="H78" s="53">
        <v>131.93600000000001</v>
      </c>
      <c r="I78" s="53">
        <v>54.138666666666666</v>
      </c>
      <c r="J78" s="53">
        <v>241.21244444444443</v>
      </c>
      <c r="K78" s="48">
        <f t="shared" si="11"/>
        <v>1077.383911111111</v>
      </c>
    </row>
    <row r="79" spans="1:13" x14ac:dyDescent="0.4">
      <c r="A79" s="36" t="s">
        <v>18</v>
      </c>
      <c r="B79" s="53">
        <v>5.392175050232308</v>
      </c>
      <c r="C79" s="53">
        <v>1.6305639191643</v>
      </c>
      <c r="D79" s="53">
        <v>1.9001061180465617</v>
      </c>
      <c r="E79" s="53">
        <v>2.7672999085245547</v>
      </c>
      <c r="F79" s="53">
        <v>37.986149489886351</v>
      </c>
      <c r="G79" s="53">
        <v>4.7845404142335317</v>
      </c>
      <c r="H79" s="53">
        <v>3.6225140457188907</v>
      </c>
      <c r="I79" s="53">
        <v>7.0094282435258783</v>
      </c>
      <c r="J79" s="53">
        <v>4.6887031879642818</v>
      </c>
      <c r="K79" s="48">
        <f t="shared" si="11"/>
        <v>69.781480377296646</v>
      </c>
    </row>
    <row r="80" spans="1:13" x14ac:dyDescent="0.4">
      <c r="A80" s="36" t="s">
        <v>51</v>
      </c>
      <c r="B80" s="53">
        <v>1.5493481023419156</v>
      </c>
      <c r="C80" s="53">
        <v>1.0478757665505822</v>
      </c>
      <c r="D80" s="53">
        <v>0.10483922159180295</v>
      </c>
      <c r="E80" s="53">
        <v>4.9641113199034983</v>
      </c>
      <c r="F80" s="53">
        <v>0.95336553230772558</v>
      </c>
      <c r="G80" s="53">
        <v>1.0705995387182641</v>
      </c>
      <c r="H80" s="53">
        <v>0.8702171841487093</v>
      </c>
      <c r="I80" s="53">
        <v>0.71270012707728125</v>
      </c>
      <c r="J80" s="53">
        <v>0.51903161428454181</v>
      </c>
      <c r="K80" s="48">
        <f t="shared" si="11"/>
        <v>11.792088406924321</v>
      </c>
    </row>
    <row r="81" spans="1:12" x14ac:dyDescent="0.4">
      <c r="A81" s="36" t="s">
        <v>19</v>
      </c>
      <c r="B81" s="53">
        <v>27.217432950191576</v>
      </c>
      <c r="C81" s="53">
        <v>0.15900383141762453</v>
      </c>
      <c r="D81" s="53">
        <v>0.22222222222222227</v>
      </c>
      <c r="E81" s="53">
        <v>3.558429118773947</v>
      </c>
      <c r="F81" s="53">
        <v>0.20881226053639845</v>
      </c>
      <c r="G81" s="53">
        <v>0.34674329501915707</v>
      </c>
      <c r="H81" s="53">
        <v>0.15804597701149425</v>
      </c>
      <c r="I81" s="53">
        <v>2.3869731800766285</v>
      </c>
      <c r="J81" s="53">
        <v>0.77681992337164762</v>
      </c>
      <c r="K81" s="48">
        <f t="shared" si="11"/>
        <v>35.03448275862069</v>
      </c>
    </row>
    <row r="82" spans="1:12" x14ac:dyDescent="0.4">
      <c r="A82" s="36" t="s">
        <v>26</v>
      </c>
      <c r="B82" s="53">
        <v>191.10433333333333</v>
      </c>
      <c r="C82" s="53">
        <v>21.100666666666665</v>
      </c>
      <c r="D82" s="53">
        <v>20.580333333333336</v>
      </c>
      <c r="E82" s="53">
        <v>20.144666666666666</v>
      </c>
      <c r="F82" s="53">
        <v>4.8994166666666672</v>
      </c>
      <c r="G82" s="53">
        <v>4.655333333333334</v>
      </c>
      <c r="H82" s="53">
        <v>1.9303333333333335</v>
      </c>
      <c r="I82" s="53">
        <v>34.793399999999998</v>
      </c>
      <c r="J82" s="53">
        <v>5.8926666666666669</v>
      </c>
      <c r="K82" s="48">
        <f t="shared" si="11"/>
        <v>305.10115000000002</v>
      </c>
    </row>
    <row r="83" spans="1:12" x14ac:dyDescent="0.4">
      <c r="A83" s="36" t="s">
        <v>20</v>
      </c>
      <c r="B83" s="53">
        <v>12.360517495124164</v>
      </c>
      <c r="C83" s="53">
        <v>9.3507188354891646</v>
      </c>
      <c r="D83" s="53">
        <v>69.00138786985012</v>
      </c>
      <c r="E83" s="53">
        <v>17.226326962910075</v>
      </c>
      <c r="F83" s="53">
        <v>40.971425168028404</v>
      </c>
      <c r="G83" s="53">
        <v>16.940871223682095</v>
      </c>
      <c r="H83" s="53">
        <v>9.3843888988788677</v>
      </c>
      <c r="I83" s="53">
        <v>47.303361237072579</v>
      </c>
      <c r="J83" s="53">
        <v>21.254739935710742</v>
      </c>
      <c r="K83" s="48">
        <f t="shared" si="11"/>
        <v>243.79373762674624</v>
      </c>
    </row>
    <row r="84" spans="1:12" x14ac:dyDescent="0.4">
      <c r="A84" s="39" t="s">
        <v>36</v>
      </c>
      <c r="B84" s="53">
        <v>27.314994608071508</v>
      </c>
      <c r="C84" s="53">
        <v>26.341776272867058</v>
      </c>
      <c r="D84" s="53">
        <v>5.1580571765835748</v>
      </c>
      <c r="E84" s="53">
        <v>39.999273576902809</v>
      </c>
      <c r="F84" s="53">
        <v>11.192010854851151</v>
      </c>
      <c r="G84" s="53">
        <v>19.950975871691185</v>
      </c>
      <c r="H84" s="53">
        <v>15.149765418015907</v>
      </c>
      <c r="I84" s="53">
        <v>10.554012168439346</v>
      </c>
      <c r="J84" s="53">
        <v>31.175427337715817</v>
      </c>
      <c r="K84" s="49">
        <f t="shared" si="11"/>
        <v>186.83629328513837</v>
      </c>
    </row>
    <row r="85" spans="1:12" x14ac:dyDescent="0.4">
      <c r="A85" s="16" t="s">
        <v>21</v>
      </c>
      <c r="B85" s="54">
        <f>SUM(B75:B84)</f>
        <v>483.03118245468204</v>
      </c>
      <c r="C85" s="54">
        <f t="shared" ref="C85:J85" si="12">SUM(C75:C84)</f>
        <v>343.19257531412882</v>
      </c>
      <c r="D85" s="54">
        <f t="shared" si="12"/>
        <v>126.8968872674369</v>
      </c>
      <c r="E85" s="54">
        <f t="shared" si="12"/>
        <v>248.4815503278349</v>
      </c>
      <c r="F85" s="54">
        <f t="shared" si="12"/>
        <v>176.00454129698781</v>
      </c>
      <c r="G85" s="54">
        <f t="shared" si="12"/>
        <v>262.6353820254177</v>
      </c>
      <c r="H85" s="54">
        <f t="shared" si="12"/>
        <v>249.23689725586425</v>
      </c>
      <c r="I85" s="54">
        <f t="shared" si="12"/>
        <v>208.30585858164807</v>
      </c>
      <c r="J85" s="54">
        <f t="shared" si="12"/>
        <v>395.14250524416286</v>
      </c>
      <c r="K85" s="54">
        <f>SUM(K75:K84)</f>
        <v>2492.9273797681635</v>
      </c>
      <c r="L85" s="52"/>
    </row>
    <row r="86" spans="1:12" x14ac:dyDescent="0.4">
      <c r="A86" s="16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2"/>
    </row>
    <row r="87" spans="1:12" x14ac:dyDescent="0.4">
      <c r="A87" s="16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2"/>
    </row>
    <row r="88" spans="1:12" x14ac:dyDescent="0.4">
      <c r="A88" s="34" t="s">
        <v>39</v>
      </c>
      <c r="B88" s="35" t="s">
        <v>31</v>
      </c>
      <c r="C88" s="35" t="s">
        <v>32</v>
      </c>
      <c r="D88" s="35" t="s">
        <v>33</v>
      </c>
      <c r="E88" s="35" t="s">
        <v>34</v>
      </c>
      <c r="F88" s="35" t="s">
        <v>35</v>
      </c>
      <c r="G88" s="35" t="s">
        <v>22</v>
      </c>
      <c r="H88" s="35" t="s">
        <v>23</v>
      </c>
      <c r="I88" s="35" t="s">
        <v>24</v>
      </c>
      <c r="J88" s="35" t="s">
        <v>25</v>
      </c>
      <c r="K88" s="35" t="s">
        <v>60</v>
      </c>
      <c r="L88" s="52"/>
    </row>
    <row r="89" spans="1:12" ht="18.600000000000001" x14ac:dyDescent="0.45">
      <c r="A89" s="36" t="s">
        <v>53</v>
      </c>
      <c r="B89" s="55">
        <f t="shared" ref="B89:J89" si="13">B70-B85</f>
        <v>29.281197775934857</v>
      </c>
      <c r="C89" s="55">
        <f t="shared" si="13"/>
        <v>8.4169868606091427</v>
      </c>
      <c r="D89" s="55">
        <f t="shared" si="13"/>
        <v>-19.450567010145633</v>
      </c>
      <c r="E89" s="55">
        <f t="shared" si="13"/>
        <v>-59.32243989413351</v>
      </c>
      <c r="F89" s="55">
        <f t="shared" si="13"/>
        <v>22.006447104874496</v>
      </c>
      <c r="G89" s="55">
        <f t="shared" si="13"/>
        <v>-27.795575352956462</v>
      </c>
      <c r="H89" s="55">
        <f t="shared" si="13"/>
        <v>23.369125193693748</v>
      </c>
      <c r="I89" s="55">
        <f t="shared" si="13"/>
        <v>39.411512166636868</v>
      </c>
      <c r="J89" s="55">
        <f t="shared" si="13"/>
        <v>42.979284977764678</v>
      </c>
      <c r="K89" s="55">
        <f>K70-K85</f>
        <v>58.895971822277716</v>
      </c>
    </row>
    <row r="90" spans="1:12" ht="18.600000000000001" x14ac:dyDescent="0.45">
      <c r="A90" s="36" t="s">
        <v>54</v>
      </c>
      <c r="B90" s="18">
        <f t="shared" ref="B90:I90" si="14">(B70-B85)/B85</f>
        <v>6.0619684276143018E-2</v>
      </c>
      <c r="C90" s="18">
        <f t="shared" si="14"/>
        <v>2.4525550568525442E-2</v>
      </c>
      <c r="D90" s="18">
        <f t="shared" si="14"/>
        <v>-0.15327851950500015</v>
      </c>
      <c r="E90" s="18">
        <f t="shared" si="14"/>
        <v>-0.23873981716496162</v>
      </c>
      <c r="F90" s="18">
        <f t="shared" si="14"/>
        <v>0.12503340506277674</v>
      </c>
      <c r="G90" s="18">
        <f t="shared" si="14"/>
        <v>-0.10583332351718865</v>
      </c>
      <c r="H90" s="18">
        <f t="shared" si="14"/>
        <v>9.3762703078843199E-2</v>
      </c>
      <c r="I90" s="18">
        <f t="shared" si="14"/>
        <v>0.18920020989802855</v>
      </c>
      <c r="J90" s="18">
        <f>(J70-J85)/J85</f>
        <v>0.10876907547874989</v>
      </c>
      <c r="K90" s="18">
        <f>(K70-K85)/K85</f>
        <v>2.362522562841558E-2</v>
      </c>
    </row>
    <row r="91" spans="1:12" x14ac:dyDescent="0.4">
      <c r="A91" s="16"/>
      <c r="B91" s="55"/>
      <c r="C91" s="55"/>
      <c r="D91" s="55"/>
      <c r="E91" s="55"/>
      <c r="F91" s="55"/>
      <c r="G91" s="55"/>
      <c r="H91" s="55"/>
      <c r="I91" s="55"/>
      <c r="J91" s="55"/>
      <c r="K91" s="55"/>
    </row>
    <row r="92" spans="1:12" x14ac:dyDescent="0.4">
      <c r="A92" s="16"/>
      <c r="B92" s="26"/>
      <c r="C92" s="26"/>
      <c r="D92" s="26"/>
      <c r="E92" s="26"/>
      <c r="F92" s="26"/>
      <c r="G92" s="26"/>
      <c r="H92" s="26"/>
      <c r="I92" s="26"/>
      <c r="J92" s="26"/>
      <c r="K92" s="26"/>
    </row>
    <row r="93" spans="1:12" x14ac:dyDescent="0.4">
      <c r="A93" s="56" t="s">
        <v>331</v>
      </c>
      <c r="B93" s="57"/>
      <c r="C93" s="57"/>
      <c r="D93" s="57"/>
      <c r="E93" s="57"/>
      <c r="F93" s="57"/>
      <c r="G93" s="57"/>
      <c r="H93" s="57"/>
      <c r="I93" s="57"/>
      <c r="J93" s="57"/>
      <c r="K93" s="57"/>
    </row>
    <row r="94" spans="1:12" x14ac:dyDescent="0.4">
      <c r="A94" s="36" t="s">
        <v>40</v>
      </c>
      <c r="B94" s="58">
        <f>0.7*B96</f>
        <v>6681686.1999999993</v>
      </c>
      <c r="C94" s="58">
        <f t="shared" ref="C94:J94" si="15">0.7*C96</f>
        <v>6252388.0999999996</v>
      </c>
      <c r="D94" s="58">
        <f t="shared" si="15"/>
        <v>1707583.5</v>
      </c>
      <c r="E94" s="58">
        <f t="shared" si="15"/>
        <v>4949173.5999999996</v>
      </c>
      <c r="F94" s="58">
        <f t="shared" si="15"/>
        <v>4830086.8</v>
      </c>
      <c r="G94" s="58">
        <f t="shared" si="15"/>
        <v>5922734.2999999998</v>
      </c>
      <c r="H94" s="58">
        <f t="shared" si="15"/>
        <v>6621320.2999999998</v>
      </c>
      <c r="I94" s="58">
        <f t="shared" si="15"/>
        <v>6070412.5999999996</v>
      </c>
      <c r="J94" s="58">
        <f t="shared" si="15"/>
        <v>8271476.4999999991</v>
      </c>
      <c r="K94" s="25">
        <f>SUM(B94:J94)</f>
        <v>51306861.899999999</v>
      </c>
    </row>
    <row r="95" spans="1:12" x14ac:dyDescent="0.4">
      <c r="A95" s="36" t="s">
        <v>41</v>
      </c>
      <c r="B95" s="58">
        <f>0.3*B96</f>
        <v>2863579.8</v>
      </c>
      <c r="C95" s="58">
        <f t="shared" ref="C95:J95" si="16">0.3*C96</f>
        <v>2679594.9</v>
      </c>
      <c r="D95" s="58">
        <f t="shared" si="16"/>
        <v>731821.5</v>
      </c>
      <c r="E95" s="58">
        <f t="shared" si="16"/>
        <v>2121074.4</v>
      </c>
      <c r="F95" s="58">
        <f t="shared" si="16"/>
        <v>2070037.2</v>
      </c>
      <c r="G95" s="58">
        <f t="shared" si="16"/>
        <v>2538314.6999999997</v>
      </c>
      <c r="H95" s="58">
        <f t="shared" si="16"/>
        <v>2837708.6999999997</v>
      </c>
      <c r="I95" s="58">
        <f t="shared" si="16"/>
        <v>2601605.4</v>
      </c>
      <c r="J95" s="58">
        <f t="shared" si="16"/>
        <v>3544918.5</v>
      </c>
      <c r="K95" s="25">
        <f>SUM(B95:J95)</f>
        <v>21988655.099999998</v>
      </c>
    </row>
    <row r="96" spans="1:12" x14ac:dyDescent="0.4">
      <c r="A96" s="59" t="s">
        <v>21</v>
      </c>
      <c r="B96" s="26">
        <v>9545266</v>
      </c>
      <c r="C96" s="26">
        <v>8931983</v>
      </c>
      <c r="D96" s="26">
        <v>2439405</v>
      </c>
      <c r="E96" s="26">
        <v>7070248</v>
      </c>
      <c r="F96" s="26">
        <v>6900124</v>
      </c>
      <c r="G96" s="26">
        <v>8461049</v>
      </c>
      <c r="H96" s="26">
        <v>9459029</v>
      </c>
      <c r="I96" s="26">
        <v>8672018</v>
      </c>
      <c r="J96" s="26">
        <v>11816395</v>
      </c>
      <c r="K96" s="26">
        <f>SUM(B96:J96)</f>
        <v>73295517</v>
      </c>
      <c r="L96" s="60"/>
    </row>
    <row r="97" spans="1:12" x14ac:dyDescent="0.4">
      <c r="A97" s="36" t="s">
        <v>332</v>
      </c>
      <c r="B97" s="26">
        <f t="shared" ref="B97:I97" si="17">$K$97</f>
        <v>8751</v>
      </c>
      <c r="C97" s="26">
        <f t="shared" si="17"/>
        <v>8751</v>
      </c>
      <c r="D97" s="26">
        <f t="shared" si="17"/>
        <v>8751</v>
      </c>
      <c r="E97" s="26">
        <f t="shared" si="17"/>
        <v>8751</v>
      </c>
      <c r="F97" s="26">
        <f t="shared" si="17"/>
        <v>8751</v>
      </c>
      <c r="G97" s="26">
        <f t="shared" si="17"/>
        <v>8751</v>
      </c>
      <c r="H97" s="26">
        <f t="shared" si="17"/>
        <v>8751</v>
      </c>
      <c r="I97" s="26">
        <f t="shared" si="17"/>
        <v>8751</v>
      </c>
      <c r="J97" s="26">
        <f>$K$97</f>
        <v>8751</v>
      </c>
      <c r="K97" s="112">
        <v>8751</v>
      </c>
      <c r="L97" s="60"/>
    </row>
    <row r="98" spans="1:12" x14ac:dyDescent="0.4">
      <c r="A98" s="36" t="s">
        <v>333</v>
      </c>
      <c r="B98" s="26">
        <f t="shared" ref="B98:I98" si="18">$K$98</f>
        <v>8943.5220000000008</v>
      </c>
      <c r="C98" s="26">
        <f t="shared" si="18"/>
        <v>8943.5220000000008</v>
      </c>
      <c r="D98" s="26">
        <f t="shared" si="18"/>
        <v>8943.5220000000008</v>
      </c>
      <c r="E98" s="26">
        <f t="shared" si="18"/>
        <v>8943.5220000000008</v>
      </c>
      <c r="F98" s="26">
        <f t="shared" si="18"/>
        <v>8943.5220000000008</v>
      </c>
      <c r="G98" s="26">
        <f t="shared" si="18"/>
        <v>8943.5220000000008</v>
      </c>
      <c r="H98" s="26">
        <f t="shared" si="18"/>
        <v>8943.5220000000008</v>
      </c>
      <c r="I98" s="26">
        <f t="shared" si="18"/>
        <v>8943.5220000000008</v>
      </c>
      <c r="J98" s="26">
        <f>$K$98</f>
        <v>8943.5220000000008</v>
      </c>
      <c r="K98" s="26">
        <f>K97*K102</f>
        <v>8943.5220000000008</v>
      </c>
      <c r="L98" s="60"/>
    </row>
    <row r="99" spans="1:12" x14ac:dyDescent="0.4">
      <c r="A99" s="16"/>
      <c r="B99" s="26"/>
      <c r="C99" s="26"/>
      <c r="D99" s="26"/>
      <c r="E99" s="26"/>
      <c r="F99" s="26"/>
      <c r="G99" s="26"/>
      <c r="H99" s="26"/>
      <c r="I99" s="26"/>
      <c r="J99" s="26"/>
      <c r="K99" s="26"/>
    </row>
    <row r="100" spans="1:12" x14ac:dyDescent="0.4">
      <c r="A100" s="56" t="s">
        <v>42</v>
      </c>
      <c r="B100" s="57"/>
      <c r="C100" s="57"/>
      <c r="D100" s="57"/>
      <c r="E100" s="57"/>
      <c r="F100" s="57"/>
      <c r="G100" s="57"/>
      <c r="H100" s="57"/>
      <c r="I100" s="57"/>
      <c r="J100" s="57"/>
      <c r="K100" s="57"/>
    </row>
    <row r="101" spans="1:12" x14ac:dyDescent="0.4">
      <c r="A101" s="36" t="s">
        <v>55</v>
      </c>
      <c r="B101" s="25">
        <f>B95</f>
        <v>2863579.8</v>
      </c>
      <c r="C101" s="25">
        <f t="shared" ref="C101:J101" si="19">C95</f>
        <v>2679594.9</v>
      </c>
      <c r="D101" s="25">
        <f t="shared" si="19"/>
        <v>731821.5</v>
      </c>
      <c r="E101" s="25">
        <f t="shared" si="19"/>
        <v>2121074.4</v>
      </c>
      <c r="F101" s="25">
        <f t="shared" si="19"/>
        <v>2070037.2</v>
      </c>
      <c r="G101" s="25">
        <f t="shared" si="19"/>
        <v>2538314.6999999997</v>
      </c>
      <c r="H101" s="25">
        <f t="shared" si="19"/>
        <v>2837708.6999999997</v>
      </c>
      <c r="I101" s="25">
        <f t="shared" si="19"/>
        <v>2601605.4</v>
      </c>
      <c r="J101" s="25">
        <f t="shared" si="19"/>
        <v>3544918.5</v>
      </c>
      <c r="K101" s="25">
        <f>SUM(B101:J101)</f>
        <v>21988655.099999998</v>
      </c>
    </row>
    <row r="102" spans="1:12" ht="18.600000000000001" x14ac:dyDescent="0.45">
      <c r="A102" s="36" t="s">
        <v>61</v>
      </c>
      <c r="B102" s="110">
        <f t="shared" ref="B102:J102" si="20">$K$102</f>
        <v>1.022</v>
      </c>
      <c r="C102" s="110">
        <f t="shared" si="20"/>
        <v>1.022</v>
      </c>
      <c r="D102" s="110">
        <f t="shared" si="20"/>
        <v>1.022</v>
      </c>
      <c r="E102" s="110">
        <f t="shared" si="20"/>
        <v>1.022</v>
      </c>
      <c r="F102" s="110">
        <f t="shared" si="20"/>
        <v>1.022</v>
      </c>
      <c r="G102" s="110">
        <f t="shared" si="20"/>
        <v>1.022</v>
      </c>
      <c r="H102" s="110">
        <f t="shared" si="20"/>
        <v>1.022</v>
      </c>
      <c r="I102" s="110">
        <f t="shared" si="20"/>
        <v>1.022</v>
      </c>
      <c r="J102" s="110">
        <f t="shared" si="20"/>
        <v>1.022</v>
      </c>
      <c r="K102" s="111">
        <f>1.022</f>
        <v>1.022</v>
      </c>
    </row>
    <row r="103" spans="1:12" x14ac:dyDescent="0.4">
      <c r="A103" s="36" t="s">
        <v>56</v>
      </c>
      <c r="B103" s="25">
        <f t="shared" ref="B103:J103" si="21">B102*B101</f>
        <v>2926578.5556000001</v>
      </c>
      <c r="C103" s="25">
        <f t="shared" si="21"/>
        <v>2738545.9877999998</v>
      </c>
      <c r="D103" s="25">
        <f t="shared" si="21"/>
        <v>747921.57299999997</v>
      </c>
      <c r="E103" s="25">
        <f t="shared" si="21"/>
        <v>2167738.0367999999</v>
      </c>
      <c r="F103" s="25">
        <f t="shared" si="21"/>
        <v>2115578.0183999999</v>
      </c>
      <c r="G103" s="25">
        <f t="shared" si="21"/>
        <v>2594157.6233999999</v>
      </c>
      <c r="H103" s="25">
        <f t="shared" si="21"/>
        <v>2900138.2914</v>
      </c>
      <c r="I103" s="25">
        <f t="shared" si="21"/>
        <v>2658840.7187999999</v>
      </c>
      <c r="J103" s="25">
        <f t="shared" si="21"/>
        <v>3622906.7069999999</v>
      </c>
      <c r="K103" s="25">
        <f>SUM(B103:J103)</f>
        <v>22472405.512200002</v>
      </c>
    </row>
    <row r="104" spans="1:12" x14ac:dyDescent="0.4">
      <c r="A104" s="36" t="s">
        <v>43</v>
      </c>
      <c r="B104" s="25">
        <f>B89*B98</f>
        <v>261877.03649542449</v>
      </c>
      <c r="C104" s="25">
        <f>C89*C98</f>
        <v>75277.507161568807</v>
      </c>
      <c r="D104" s="25">
        <f>D89*D98</f>
        <v>-173956.57396771171</v>
      </c>
      <c r="E104" s="25">
        <f>E89*E98</f>
        <v>-530551.54628686071</v>
      </c>
      <c r="F104" s="25">
        <f>F89*F98</f>
        <v>196815.14382428137</v>
      </c>
      <c r="G104" s="25">
        <f t="shared" ref="G104:J104" si="22">G89*G98</f>
        <v>-248590.33967182389</v>
      </c>
      <c r="H104" s="25">
        <f t="shared" si="22"/>
        <v>209002.28529055431</v>
      </c>
      <c r="I104" s="25">
        <f t="shared" si="22"/>
        <v>352477.72611558455</v>
      </c>
      <c r="J104" s="25">
        <f t="shared" si="22"/>
        <v>384386.18074290792</v>
      </c>
      <c r="K104" s="25">
        <f>SUM(B104:J104)</f>
        <v>526737.41970392514</v>
      </c>
    </row>
    <row r="105" spans="1:12" ht="18.600000000000001" x14ac:dyDescent="0.45">
      <c r="A105" s="36" t="s">
        <v>57</v>
      </c>
      <c r="B105" s="25">
        <f>B104+B103</f>
        <v>3188455.5920954244</v>
      </c>
      <c r="C105" s="25">
        <f>C104+C103</f>
        <v>2813823.4949615686</v>
      </c>
      <c r="D105" s="25">
        <f t="shared" ref="D105:J105" si="23">D104+D103</f>
        <v>573964.99903228832</v>
      </c>
      <c r="E105" s="25">
        <f t="shared" si="23"/>
        <v>1637186.4905131392</v>
      </c>
      <c r="F105" s="25">
        <f t="shared" si="23"/>
        <v>2312393.1622242811</v>
      </c>
      <c r="G105" s="25">
        <f t="shared" si="23"/>
        <v>2345567.2837281758</v>
      </c>
      <c r="H105" s="25">
        <f t="shared" si="23"/>
        <v>3109140.5766905542</v>
      </c>
      <c r="I105" s="25">
        <f t="shared" si="23"/>
        <v>3011318.4449155843</v>
      </c>
      <c r="J105" s="25">
        <f t="shared" si="23"/>
        <v>4007292.8877429077</v>
      </c>
      <c r="K105" s="25">
        <f>SUM(B105:J105)</f>
        <v>22999142.931903925</v>
      </c>
    </row>
    <row r="106" spans="1:12" x14ac:dyDescent="0.4">
      <c r="A106" s="36" t="s">
        <v>44</v>
      </c>
      <c r="B106" s="25">
        <f>B105-B101</f>
        <v>324875.79209542461</v>
      </c>
      <c r="C106" s="25">
        <f t="shared" ref="C106:K106" si="24">C105-C101</f>
        <v>134228.59496156871</v>
      </c>
      <c r="D106" s="25">
        <f t="shared" si="24"/>
        <v>-157856.50096771168</v>
      </c>
      <c r="E106" s="25">
        <f t="shared" si="24"/>
        <v>-483887.90948686074</v>
      </c>
      <c r="F106" s="25">
        <f t="shared" si="24"/>
        <v>242355.96222428116</v>
      </c>
      <c r="G106" s="25">
        <f t="shared" si="24"/>
        <v>-192747.41627182392</v>
      </c>
      <c r="H106" s="25">
        <f t="shared" si="24"/>
        <v>271431.87669055443</v>
      </c>
      <c r="I106" s="25">
        <f t="shared" si="24"/>
        <v>409713.04491558438</v>
      </c>
      <c r="J106" s="25">
        <f t="shared" si="24"/>
        <v>462374.38774290774</v>
      </c>
      <c r="K106" s="25">
        <f t="shared" si="24"/>
        <v>1010487.831903927</v>
      </c>
    </row>
    <row r="107" spans="1:12" x14ac:dyDescent="0.4">
      <c r="A107" s="36" t="s">
        <v>45</v>
      </c>
      <c r="B107" s="18">
        <f>B106/B101</f>
        <v>0.11345093022915745</v>
      </c>
      <c r="C107" s="18">
        <f t="shared" ref="C107:J107" si="25">C106/C101</f>
        <v>5.0092868500969577E-2</v>
      </c>
      <c r="D107" s="18">
        <f t="shared" si="25"/>
        <v>-0.21570355744906602</v>
      </c>
      <c r="E107" s="18">
        <f t="shared" si="25"/>
        <v>-0.22813339762474186</v>
      </c>
      <c r="F107" s="18">
        <f t="shared" si="25"/>
        <v>0.11707807097586514</v>
      </c>
      <c r="G107" s="18">
        <f t="shared" si="25"/>
        <v>-7.5935192855253117E-2</v>
      </c>
      <c r="H107" s="18">
        <f t="shared" si="25"/>
        <v>9.5651775917152612E-2</v>
      </c>
      <c r="I107" s="18">
        <f t="shared" si="25"/>
        <v>0.15748469960724421</v>
      </c>
      <c r="J107" s="18">
        <f t="shared" si="25"/>
        <v>0.13043300931824181</v>
      </c>
      <c r="K107" s="18"/>
    </row>
    <row r="108" spans="1:12" x14ac:dyDescent="0.4">
      <c r="A108" s="36" t="s">
        <v>46</v>
      </c>
      <c r="B108" s="18">
        <f t="shared" ref="B108:J108" si="26">IF(B107&lt;-0.05,-0.05,B107)</f>
        <v>0.11345093022915745</v>
      </c>
      <c r="C108" s="18">
        <f t="shared" si="26"/>
        <v>5.0092868500969577E-2</v>
      </c>
      <c r="D108" s="18">
        <f t="shared" si="26"/>
        <v>-0.05</v>
      </c>
      <c r="E108" s="18">
        <f t="shared" si="26"/>
        <v>-0.05</v>
      </c>
      <c r="F108" s="18">
        <f t="shared" si="26"/>
        <v>0.11707807097586514</v>
      </c>
      <c r="G108" s="18">
        <f t="shared" si="26"/>
        <v>-0.05</v>
      </c>
      <c r="H108" s="18">
        <f t="shared" si="26"/>
        <v>9.5651775917152612E-2</v>
      </c>
      <c r="I108" s="18">
        <f t="shared" si="26"/>
        <v>0.15748469960724421</v>
      </c>
      <c r="J108" s="18">
        <f t="shared" si="26"/>
        <v>0.13043300931824181</v>
      </c>
      <c r="K108" s="18"/>
    </row>
    <row r="109" spans="1:12" x14ac:dyDescent="0.4">
      <c r="A109" s="61" t="s">
        <v>47</v>
      </c>
      <c r="B109" s="62">
        <f t="shared" ref="B109:J109" si="27">B101*(1+B108)</f>
        <v>3188455.5920954249</v>
      </c>
      <c r="C109" s="62">
        <f t="shared" si="27"/>
        <v>2813823.4949615686</v>
      </c>
      <c r="D109" s="62">
        <f t="shared" si="27"/>
        <v>695230.42499999993</v>
      </c>
      <c r="E109" s="62">
        <f>E101*(1+E108)</f>
        <v>2015020.6799999997</v>
      </c>
      <c r="F109" s="62">
        <f t="shared" si="27"/>
        <v>2312393.1622242811</v>
      </c>
      <c r="G109" s="62">
        <f t="shared" si="27"/>
        <v>2411398.9649999999</v>
      </c>
      <c r="H109" s="62">
        <f t="shared" si="27"/>
        <v>3109140.5766905542</v>
      </c>
      <c r="I109" s="62">
        <f t="shared" si="27"/>
        <v>3011318.4449155848</v>
      </c>
      <c r="J109" s="62">
        <f t="shared" si="27"/>
        <v>4007292.8877429077</v>
      </c>
      <c r="K109" s="62">
        <f>SUM(B109:J109)</f>
        <v>23564074.228630319</v>
      </c>
    </row>
    <row r="110" spans="1:12" x14ac:dyDescent="0.4">
      <c r="A110" s="36" t="s">
        <v>48</v>
      </c>
      <c r="B110" s="18">
        <f t="shared" ref="B110:J110" si="28">(B109-B101)/B101</f>
        <v>0.1134509302291576</v>
      </c>
      <c r="C110" s="18">
        <f t="shared" si="28"/>
        <v>5.0092868500969577E-2</v>
      </c>
      <c r="D110" s="18">
        <f t="shared" si="28"/>
        <v>-5.0000000000000093E-2</v>
      </c>
      <c r="E110" s="18">
        <f t="shared" si="28"/>
        <v>-5.00000000000001E-2</v>
      </c>
      <c r="F110" s="18">
        <f t="shared" si="28"/>
        <v>0.11707807097586514</v>
      </c>
      <c r="G110" s="18">
        <f t="shared" si="28"/>
        <v>-4.9999999999999954E-2</v>
      </c>
      <c r="H110" s="18">
        <f t="shared" si="28"/>
        <v>9.5651775917152612E-2</v>
      </c>
      <c r="I110" s="18">
        <f t="shared" si="28"/>
        <v>0.15748469960724437</v>
      </c>
      <c r="J110" s="18">
        <f t="shared" si="28"/>
        <v>0.13043300931824181</v>
      </c>
      <c r="K110" s="18"/>
    </row>
    <row r="111" spans="1:12" x14ac:dyDescent="0.4">
      <c r="A111" s="16"/>
      <c r="B111" s="26"/>
      <c r="C111" s="26"/>
      <c r="D111" s="26"/>
      <c r="E111" s="26"/>
      <c r="F111" s="26"/>
      <c r="G111" s="26"/>
      <c r="H111" s="26"/>
      <c r="I111" s="26"/>
      <c r="J111" s="26"/>
      <c r="K111" s="26"/>
    </row>
    <row r="112" spans="1:12" x14ac:dyDescent="0.4">
      <c r="A112" s="56" t="s">
        <v>49</v>
      </c>
      <c r="B112" s="57"/>
      <c r="C112" s="57"/>
      <c r="D112" s="57"/>
      <c r="E112" s="57"/>
      <c r="F112" s="57"/>
      <c r="G112" s="57"/>
      <c r="H112" s="57"/>
      <c r="I112" s="57"/>
      <c r="J112" s="57"/>
      <c r="K112" s="57"/>
    </row>
    <row r="113" spans="1:11" x14ac:dyDescent="0.4">
      <c r="A113" s="36" t="s">
        <v>317</v>
      </c>
      <c r="B113" s="25">
        <f>B94*B102</f>
        <v>6828683.2963999994</v>
      </c>
      <c r="C113" s="25">
        <f t="shared" ref="C113:J113" si="29">C94*C102</f>
        <v>6389940.6381999999</v>
      </c>
      <c r="D113" s="25">
        <f t="shared" si="29"/>
        <v>1745150.3370000001</v>
      </c>
      <c r="E113" s="25">
        <f t="shared" si="29"/>
        <v>5058055.4191999994</v>
      </c>
      <c r="F113" s="25">
        <f t="shared" si="29"/>
        <v>4936348.7095999997</v>
      </c>
      <c r="G113" s="25">
        <f t="shared" si="29"/>
        <v>6053034.4545999998</v>
      </c>
      <c r="H113" s="25">
        <f t="shared" si="29"/>
        <v>6766989.3465999998</v>
      </c>
      <c r="I113" s="25">
        <f t="shared" si="29"/>
        <v>6203961.6771999998</v>
      </c>
      <c r="J113" s="25">
        <f t="shared" si="29"/>
        <v>8453448.9829999991</v>
      </c>
      <c r="K113" s="25">
        <f>SUM(B113:J113)</f>
        <v>52435612.8618</v>
      </c>
    </row>
    <row r="114" spans="1:11" x14ac:dyDescent="0.4">
      <c r="A114" s="36" t="s">
        <v>318</v>
      </c>
      <c r="B114" s="25">
        <f>B109</f>
        <v>3188455.5920954249</v>
      </c>
      <c r="C114" s="25">
        <f t="shared" ref="C114:J114" si="30">C109</f>
        <v>2813823.4949615686</v>
      </c>
      <c r="D114" s="25">
        <f t="shared" si="30"/>
        <v>695230.42499999993</v>
      </c>
      <c r="E114" s="25">
        <f t="shared" si="30"/>
        <v>2015020.6799999997</v>
      </c>
      <c r="F114" s="25">
        <f t="shared" si="30"/>
        <v>2312393.1622242811</v>
      </c>
      <c r="G114" s="25">
        <f t="shared" si="30"/>
        <v>2411398.9649999999</v>
      </c>
      <c r="H114" s="25">
        <f t="shared" si="30"/>
        <v>3109140.5766905542</v>
      </c>
      <c r="I114" s="25">
        <f t="shared" si="30"/>
        <v>3011318.4449155848</v>
      </c>
      <c r="J114" s="25">
        <f t="shared" si="30"/>
        <v>4007292.8877429077</v>
      </c>
      <c r="K114" s="25">
        <f>SUM(B114:J114)</f>
        <v>23564074.228630319</v>
      </c>
    </row>
    <row r="115" spans="1:11" x14ac:dyDescent="0.4">
      <c r="A115" s="50" t="s">
        <v>50</v>
      </c>
      <c r="B115" s="63">
        <f>B114+B113</f>
        <v>10017138.888495425</v>
      </c>
      <c r="C115" s="63">
        <f t="shared" ref="C115:J115" si="31">C114+C113</f>
        <v>9203764.133161569</v>
      </c>
      <c r="D115" s="63">
        <f t="shared" si="31"/>
        <v>2440380.7620000001</v>
      </c>
      <c r="E115" s="63">
        <f t="shared" si="31"/>
        <v>7073076.0991999991</v>
      </c>
      <c r="F115" s="63">
        <f t="shared" si="31"/>
        <v>7248741.8718242813</v>
      </c>
      <c r="G115" s="63">
        <f t="shared" si="31"/>
        <v>8464433.4195999987</v>
      </c>
      <c r="H115" s="63">
        <f t="shared" si="31"/>
        <v>9876129.9232905544</v>
      </c>
      <c r="I115" s="63">
        <f t="shared" si="31"/>
        <v>9215280.1221155841</v>
      </c>
      <c r="J115" s="63">
        <f t="shared" si="31"/>
        <v>12460741.870742906</v>
      </c>
      <c r="K115" s="63">
        <f>SUM(B115:J115)</f>
        <v>75999687.090430304</v>
      </c>
    </row>
    <row r="116" spans="1:11" x14ac:dyDescent="0.4">
      <c r="A116" s="59"/>
      <c r="B116" s="26"/>
      <c r="C116" s="26"/>
      <c r="D116" s="26"/>
      <c r="E116" s="26"/>
      <c r="F116" s="26"/>
      <c r="G116" s="26"/>
      <c r="H116" s="26"/>
      <c r="I116" s="26"/>
      <c r="J116" s="26"/>
      <c r="K116" s="26"/>
    </row>
    <row r="117" spans="1:11" ht="18.600000000000001" x14ac:dyDescent="0.45">
      <c r="A117" s="36" t="s">
        <v>58</v>
      </c>
      <c r="B117" s="25">
        <f t="shared" ref="B117:J117" si="32">B115-B96</f>
        <v>471872.88849542476</v>
      </c>
      <c r="C117" s="25">
        <f t="shared" si="32"/>
        <v>271781.13316156901</v>
      </c>
      <c r="D117" s="25">
        <f t="shared" si="32"/>
        <v>975.76200000010431</v>
      </c>
      <c r="E117" s="25">
        <f t="shared" si="32"/>
        <v>2828.0991999991238</v>
      </c>
      <c r="F117" s="25">
        <f t="shared" si="32"/>
        <v>348617.87182428129</v>
      </c>
      <c r="G117" s="25">
        <f t="shared" si="32"/>
        <v>3384.4195999987423</v>
      </c>
      <c r="H117" s="25">
        <f t="shared" si="32"/>
        <v>417100.92329055443</v>
      </c>
      <c r="I117" s="25">
        <f t="shared" si="32"/>
        <v>543262.12211558409</v>
      </c>
      <c r="J117" s="25">
        <f t="shared" si="32"/>
        <v>644346.87074290588</v>
      </c>
      <c r="K117" s="25">
        <f>SUM(B117:J117)</f>
        <v>2704170.0904303174</v>
      </c>
    </row>
    <row r="118" spans="1:11" ht="18.600000000000001" x14ac:dyDescent="0.45">
      <c r="A118" s="36" t="s">
        <v>59</v>
      </c>
      <c r="B118" s="18">
        <f t="shared" ref="B118:K118" si="33">B117/B96</f>
        <v>4.943527906874725E-2</v>
      </c>
      <c r="C118" s="18">
        <f t="shared" si="33"/>
        <v>3.0427860550290904E-2</v>
      </c>
      <c r="D118" s="18">
        <f t="shared" si="33"/>
        <v>4.0000000000004274E-4</v>
      </c>
      <c r="E118" s="18">
        <f t="shared" si="33"/>
        <v>3.9999999999987609E-4</v>
      </c>
      <c r="F118" s="18">
        <f t="shared" si="33"/>
        <v>5.0523421292759566E-2</v>
      </c>
      <c r="G118" s="18">
        <f t="shared" si="33"/>
        <v>3.9999999999985138E-4</v>
      </c>
      <c r="H118" s="18">
        <f t="shared" si="33"/>
        <v>4.4095532775145781E-2</v>
      </c>
      <c r="I118" s="18">
        <f t="shared" si="33"/>
        <v>6.2645409882173222E-2</v>
      </c>
      <c r="J118" s="18">
        <f t="shared" si="33"/>
        <v>5.4529902795472381E-2</v>
      </c>
      <c r="K118" s="18">
        <f t="shared" si="33"/>
        <v>3.6894072122177914E-2</v>
      </c>
    </row>
    <row r="120" spans="1:11" x14ac:dyDescent="0.4">
      <c r="A120" s="16"/>
      <c r="B120" s="26"/>
      <c r="C120" s="26"/>
      <c r="D120" s="26"/>
      <c r="E120" s="26"/>
      <c r="F120" s="26"/>
      <c r="G120" s="26"/>
      <c r="H120" s="26"/>
      <c r="I120" s="26"/>
    </row>
  </sheetData>
  <mergeCells count="3">
    <mergeCell ref="G2:K2"/>
    <mergeCell ref="G3:K3"/>
    <mergeCell ref="A6:K6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36622-162F-456D-B5F2-C8667044EC3D}">
  <dimension ref="A1:C11"/>
  <sheetViews>
    <sheetView workbookViewId="0">
      <selection activeCell="F10" sqref="F10"/>
    </sheetView>
  </sheetViews>
  <sheetFormatPr defaultRowHeight="14.4" x14ac:dyDescent="0.3"/>
  <cols>
    <col min="1" max="1" width="30" bestFit="1" customWidth="1"/>
    <col min="2" max="2" width="20.88671875" customWidth="1"/>
    <col min="3" max="3" width="30.33203125" customWidth="1"/>
  </cols>
  <sheetData>
    <row r="1" spans="1:3" ht="15" thickBot="1" x14ac:dyDescent="0.35">
      <c r="A1" s="96" t="s">
        <v>272</v>
      </c>
      <c r="B1" s="97" t="s">
        <v>273</v>
      </c>
      <c r="C1" s="97" t="s">
        <v>274</v>
      </c>
    </row>
    <row r="2" spans="1:3" ht="15" thickBot="1" x14ac:dyDescent="0.35">
      <c r="A2" s="100" t="s">
        <v>14</v>
      </c>
      <c r="B2" s="98">
        <v>0.04</v>
      </c>
      <c r="C2" s="99">
        <v>0.12</v>
      </c>
    </row>
    <row r="3" spans="1:3" ht="15" thickBot="1" x14ac:dyDescent="0.35">
      <c r="A3" s="100" t="s">
        <v>15</v>
      </c>
      <c r="B3" s="98">
        <v>0.06</v>
      </c>
      <c r="C3" s="99">
        <v>0.14000000000000001</v>
      </c>
    </row>
    <row r="4" spans="1:3" ht="15" thickBot="1" x14ac:dyDescent="0.35">
      <c r="A4" s="101" t="s">
        <v>16</v>
      </c>
      <c r="B4" s="98">
        <v>0.08</v>
      </c>
      <c r="C4" s="99">
        <v>0.16</v>
      </c>
    </row>
    <row r="5" spans="1:3" ht="29.4" thickBot="1" x14ac:dyDescent="0.35">
      <c r="A5" s="101" t="s">
        <v>275</v>
      </c>
      <c r="B5" s="98">
        <v>0.2</v>
      </c>
      <c r="C5" s="99">
        <v>0.4</v>
      </c>
    </row>
    <row r="6" spans="1:3" ht="15" thickBot="1" x14ac:dyDescent="0.35">
      <c r="A6" s="100" t="s">
        <v>18</v>
      </c>
      <c r="B6" s="98">
        <v>0.05</v>
      </c>
      <c r="C6" s="99">
        <v>0.2</v>
      </c>
    </row>
    <row r="7" spans="1:3" ht="29.4" thickBot="1" x14ac:dyDescent="0.35">
      <c r="A7" s="100" t="s">
        <v>51</v>
      </c>
      <c r="B7" s="98">
        <v>0.01</v>
      </c>
      <c r="C7" s="99">
        <v>0.05</v>
      </c>
    </row>
    <row r="8" spans="1:3" ht="15" thickBot="1" x14ac:dyDescent="0.35">
      <c r="A8" s="101" t="s">
        <v>19</v>
      </c>
      <c r="B8" s="98">
        <v>0.01</v>
      </c>
      <c r="C8" s="99">
        <v>0.05</v>
      </c>
    </row>
    <row r="9" spans="1:3" ht="29.4" thickBot="1" x14ac:dyDescent="0.35">
      <c r="A9" s="101" t="s">
        <v>26</v>
      </c>
      <c r="B9" s="98">
        <v>0.05</v>
      </c>
      <c r="C9" s="99">
        <v>0.2</v>
      </c>
    </row>
    <row r="10" spans="1:3" ht="15" thickBot="1" x14ac:dyDescent="0.35">
      <c r="A10" s="101" t="s">
        <v>20</v>
      </c>
      <c r="B10" s="98">
        <v>0.05</v>
      </c>
      <c r="C10" s="99">
        <v>0.2</v>
      </c>
    </row>
    <row r="11" spans="1:3" ht="15" thickBot="1" x14ac:dyDescent="0.35">
      <c r="A11" s="101" t="s">
        <v>36</v>
      </c>
      <c r="B11" s="98">
        <v>0.03</v>
      </c>
      <c r="C11" s="99">
        <v>0.06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16701-E028-4322-9AF1-AA6D1E0BFA3C}">
  <dimension ref="D1:P59"/>
  <sheetViews>
    <sheetView topLeftCell="D1" workbookViewId="0">
      <selection activeCell="E19" sqref="E19"/>
    </sheetView>
  </sheetViews>
  <sheetFormatPr defaultRowHeight="14.4" x14ac:dyDescent="0.3"/>
  <cols>
    <col min="4" max="4" width="22.77734375" customWidth="1"/>
    <col min="5" max="5" width="45.21875" customWidth="1"/>
    <col min="6" max="6" width="13.109375" bestFit="1" customWidth="1"/>
    <col min="7" max="16" width="9.6640625" bestFit="1" customWidth="1"/>
  </cols>
  <sheetData>
    <row r="1" spans="4:16" ht="17.399999999999999" x14ac:dyDescent="0.4">
      <c r="D1" s="12"/>
      <c r="E1" s="12"/>
      <c r="F1" s="12"/>
      <c r="G1" s="12"/>
      <c r="H1" s="12"/>
    </row>
    <row r="2" spans="4:16" ht="33" x14ac:dyDescent="0.75">
      <c r="D2" s="13"/>
      <c r="E2" s="12"/>
      <c r="F2" s="12"/>
      <c r="G2" s="12"/>
      <c r="H2" s="93"/>
    </row>
    <row r="3" spans="4:16" ht="17.399999999999999" x14ac:dyDescent="0.4">
      <c r="D3" s="13"/>
      <c r="E3" s="12"/>
      <c r="F3" s="12"/>
      <c r="G3" s="12"/>
      <c r="H3" s="12"/>
    </row>
    <row r="4" spans="4:16" ht="17.399999999999999" x14ac:dyDescent="0.4">
      <c r="D4" s="13"/>
      <c r="E4" s="12"/>
      <c r="F4" s="12"/>
      <c r="G4" s="12"/>
      <c r="H4" s="12"/>
    </row>
    <row r="8" spans="4:16" x14ac:dyDescent="0.3">
      <c r="F8" s="105" t="s">
        <v>287</v>
      </c>
      <c r="G8" s="106" t="s">
        <v>288</v>
      </c>
      <c r="H8" s="106" t="s">
        <v>289</v>
      </c>
      <c r="I8" s="106" t="s">
        <v>290</v>
      </c>
      <c r="J8" s="106" t="s">
        <v>291</v>
      </c>
      <c r="K8" s="106" t="s">
        <v>292</v>
      </c>
      <c r="L8" s="106" t="s">
        <v>293</v>
      </c>
      <c r="M8" s="106" t="s">
        <v>294</v>
      </c>
      <c r="N8" s="106" t="s">
        <v>295</v>
      </c>
      <c r="O8" s="106" t="s">
        <v>296</v>
      </c>
      <c r="P8" s="106" t="s">
        <v>297</v>
      </c>
    </row>
    <row r="9" spans="4:16" x14ac:dyDescent="0.3">
      <c r="D9" s="105" t="s">
        <v>298</v>
      </c>
      <c r="E9" s="105" t="s">
        <v>272</v>
      </c>
      <c r="F9" s="105" t="s">
        <v>306</v>
      </c>
      <c r="G9" s="105" t="s">
        <v>307</v>
      </c>
      <c r="H9" s="105" t="s">
        <v>308</v>
      </c>
      <c r="I9" s="105" t="s">
        <v>309</v>
      </c>
      <c r="J9" s="105" t="s">
        <v>310</v>
      </c>
      <c r="K9" s="105" t="s">
        <v>311</v>
      </c>
      <c r="L9" s="105" t="s">
        <v>312</v>
      </c>
      <c r="M9" s="105" t="s">
        <v>313</v>
      </c>
      <c r="N9" s="105" t="s">
        <v>314</v>
      </c>
      <c r="O9" s="105" t="s">
        <v>315</v>
      </c>
      <c r="P9" s="105" t="s">
        <v>316</v>
      </c>
    </row>
    <row r="10" spans="4:16" x14ac:dyDescent="0.3">
      <c r="D10" s="120" t="s">
        <v>299</v>
      </c>
      <c r="E10" s="107" t="s">
        <v>14</v>
      </c>
      <c r="F10" s="105"/>
      <c r="G10" s="105"/>
      <c r="H10" s="105"/>
      <c r="I10" s="105"/>
      <c r="J10" s="108"/>
      <c r="K10" s="108"/>
      <c r="L10" s="108"/>
      <c r="M10" s="105"/>
      <c r="N10" s="105"/>
      <c r="O10" s="105"/>
      <c r="P10" s="105"/>
    </row>
    <row r="11" spans="4:16" x14ac:dyDescent="0.3">
      <c r="D11" s="120"/>
      <c r="E11" s="107" t="s">
        <v>15</v>
      </c>
      <c r="F11" s="105"/>
      <c r="G11" s="105"/>
      <c r="H11" s="105"/>
      <c r="I11" s="105"/>
      <c r="J11" s="108"/>
      <c r="K11" s="108"/>
      <c r="L11" s="108"/>
      <c r="M11" s="105"/>
      <c r="N11" s="105"/>
      <c r="O11" s="105"/>
      <c r="P11" s="105"/>
    </row>
    <row r="12" spans="4:16" x14ac:dyDescent="0.3">
      <c r="D12" s="120"/>
      <c r="E12" s="107" t="s">
        <v>16</v>
      </c>
      <c r="F12" s="105"/>
      <c r="G12" s="105"/>
      <c r="H12" s="105"/>
      <c r="I12" s="105"/>
      <c r="J12" s="108"/>
      <c r="K12" s="108"/>
      <c r="L12" s="108"/>
      <c r="M12" s="105"/>
      <c r="N12" s="105"/>
      <c r="O12" s="105"/>
      <c r="P12" s="105"/>
    </row>
    <row r="13" spans="4:16" x14ac:dyDescent="0.3">
      <c r="D13" s="120"/>
      <c r="E13" s="107" t="s">
        <v>17</v>
      </c>
      <c r="F13" s="105"/>
      <c r="G13" s="105"/>
      <c r="H13" s="105"/>
      <c r="I13" s="105"/>
      <c r="J13" s="108"/>
      <c r="K13" s="108"/>
      <c r="L13" s="108"/>
      <c r="M13" s="105"/>
      <c r="N13" s="105"/>
      <c r="O13" s="105"/>
      <c r="P13" s="105"/>
    </row>
    <row r="14" spans="4:16" x14ac:dyDescent="0.3">
      <c r="D14" s="120"/>
      <c r="E14" s="107" t="s">
        <v>18</v>
      </c>
      <c r="F14" s="105"/>
      <c r="G14" s="105"/>
      <c r="H14" s="105"/>
      <c r="I14" s="105"/>
      <c r="J14" s="108"/>
      <c r="K14" s="108"/>
      <c r="L14" s="108"/>
      <c r="M14" s="105"/>
      <c r="N14" s="105"/>
      <c r="O14" s="105"/>
      <c r="P14" s="105"/>
    </row>
    <row r="15" spans="4:16" ht="28.8" x14ac:dyDescent="0.3">
      <c r="D15" s="120"/>
      <c r="E15" s="107" t="s">
        <v>300</v>
      </c>
      <c r="F15" s="105"/>
      <c r="G15" s="105"/>
      <c r="H15" s="105"/>
      <c r="I15" s="108"/>
      <c r="J15" s="108"/>
      <c r="K15" s="108"/>
      <c r="L15" s="105"/>
      <c r="M15" s="105"/>
      <c r="N15" s="105"/>
      <c r="O15" s="105"/>
      <c r="P15" s="105"/>
    </row>
    <row r="16" spans="4:16" x14ac:dyDescent="0.3">
      <c r="D16" s="120"/>
      <c r="E16" s="107" t="s">
        <v>19</v>
      </c>
      <c r="F16" s="105"/>
      <c r="G16" s="105"/>
      <c r="H16" s="105"/>
      <c r="I16" s="105"/>
      <c r="J16" s="105"/>
      <c r="K16" s="108"/>
      <c r="L16" s="109"/>
      <c r="M16" s="105"/>
      <c r="N16" s="105"/>
      <c r="O16" s="105"/>
      <c r="P16" s="105"/>
    </row>
    <row r="17" spans="4:16" x14ac:dyDescent="0.3">
      <c r="D17" s="120"/>
      <c r="E17" s="107" t="s">
        <v>26</v>
      </c>
      <c r="F17" s="105"/>
      <c r="G17" s="105"/>
      <c r="H17" s="105"/>
      <c r="I17" s="105"/>
      <c r="J17" s="105"/>
      <c r="K17" s="108"/>
      <c r="L17" s="108"/>
      <c r="M17" s="105"/>
      <c r="N17" s="105"/>
      <c r="O17" s="105"/>
      <c r="P17" s="105"/>
    </row>
    <row r="18" spans="4:16" x14ac:dyDescent="0.3">
      <c r="D18" s="120"/>
      <c r="E18" s="107" t="s">
        <v>20</v>
      </c>
      <c r="F18" s="105"/>
      <c r="G18" s="105"/>
      <c r="H18" s="105"/>
      <c r="I18" s="105"/>
      <c r="J18" s="108"/>
      <c r="K18" s="108"/>
      <c r="L18" s="108"/>
      <c r="M18" s="105"/>
      <c r="N18" s="105"/>
      <c r="O18" s="105"/>
      <c r="P18" s="105"/>
    </row>
    <row r="19" spans="4:16" ht="28.8" x14ac:dyDescent="0.3">
      <c r="D19" s="120"/>
      <c r="E19" s="107" t="s">
        <v>301</v>
      </c>
      <c r="F19" s="105"/>
      <c r="G19" s="105"/>
      <c r="H19" s="108"/>
      <c r="I19" s="108"/>
      <c r="J19" s="108"/>
      <c r="K19" s="105"/>
      <c r="L19" s="105"/>
      <c r="M19" s="105"/>
      <c r="N19" s="105"/>
      <c r="O19" s="105"/>
      <c r="P19" s="105"/>
    </row>
    <row r="20" spans="4:16" x14ac:dyDescent="0.3">
      <c r="D20" s="120" t="s">
        <v>302</v>
      </c>
      <c r="E20" s="107" t="s">
        <v>14</v>
      </c>
      <c r="F20" s="105"/>
      <c r="G20" s="105"/>
      <c r="H20" s="105"/>
      <c r="I20" s="105"/>
      <c r="J20" s="105"/>
      <c r="K20" s="108"/>
      <c r="L20" s="108"/>
      <c r="M20" s="108"/>
      <c r="N20" s="105"/>
      <c r="O20" s="105"/>
      <c r="P20" s="105"/>
    </row>
    <row r="21" spans="4:16" x14ac:dyDescent="0.3">
      <c r="D21" s="120"/>
      <c r="E21" s="107" t="s">
        <v>15</v>
      </c>
      <c r="F21" s="105"/>
      <c r="G21" s="105"/>
      <c r="H21" s="105"/>
      <c r="I21" s="105"/>
      <c r="J21" s="105"/>
      <c r="K21" s="108"/>
      <c r="L21" s="108"/>
      <c r="M21" s="108"/>
      <c r="N21" s="105"/>
      <c r="O21" s="105"/>
      <c r="P21" s="105"/>
    </row>
    <row r="22" spans="4:16" x14ac:dyDescent="0.3">
      <c r="D22" s="120"/>
      <c r="E22" s="107" t="s">
        <v>16</v>
      </c>
      <c r="F22" s="105"/>
      <c r="G22" s="105"/>
      <c r="H22" s="105"/>
      <c r="I22" s="105"/>
      <c r="J22" s="105"/>
      <c r="K22" s="108"/>
      <c r="L22" s="108"/>
      <c r="M22" s="108"/>
      <c r="N22" s="105"/>
      <c r="O22" s="105"/>
      <c r="P22" s="105"/>
    </row>
    <row r="23" spans="4:16" x14ac:dyDescent="0.3">
      <c r="D23" s="120"/>
      <c r="E23" s="107" t="s">
        <v>17</v>
      </c>
      <c r="F23" s="105"/>
      <c r="G23" s="105"/>
      <c r="H23" s="105"/>
      <c r="I23" s="105"/>
      <c r="J23" s="105"/>
      <c r="K23" s="108"/>
      <c r="L23" s="108"/>
      <c r="M23" s="108"/>
      <c r="N23" s="105"/>
      <c r="O23" s="105"/>
      <c r="P23" s="105"/>
    </row>
    <row r="24" spans="4:16" x14ac:dyDescent="0.3">
      <c r="D24" s="120"/>
      <c r="E24" s="107" t="s">
        <v>18</v>
      </c>
      <c r="F24" s="105"/>
      <c r="G24" s="105"/>
      <c r="H24" s="105"/>
      <c r="I24" s="105"/>
      <c r="J24" s="105"/>
      <c r="K24" s="108"/>
      <c r="L24" s="108"/>
      <c r="M24" s="108"/>
      <c r="N24" s="105"/>
      <c r="O24" s="105"/>
      <c r="P24" s="105"/>
    </row>
    <row r="25" spans="4:16" ht="28.8" x14ac:dyDescent="0.3">
      <c r="D25" s="120"/>
      <c r="E25" s="107" t="s">
        <v>300</v>
      </c>
      <c r="F25" s="105"/>
      <c r="G25" s="105"/>
      <c r="H25" s="105"/>
      <c r="I25" s="105"/>
      <c r="J25" s="108"/>
      <c r="K25" s="108"/>
      <c r="L25" s="108"/>
      <c r="M25" s="105"/>
      <c r="N25" s="105"/>
      <c r="O25" s="105"/>
      <c r="P25" s="105"/>
    </row>
    <row r="26" spans="4:16" x14ac:dyDescent="0.3">
      <c r="D26" s="120"/>
      <c r="E26" s="107" t="s">
        <v>19</v>
      </c>
      <c r="F26" s="105"/>
      <c r="G26" s="105"/>
      <c r="H26" s="105"/>
      <c r="I26" s="105"/>
      <c r="J26" s="105"/>
      <c r="K26" s="108"/>
      <c r="L26" s="108"/>
      <c r="M26" s="108"/>
      <c r="N26" s="105"/>
      <c r="O26" s="105"/>
      <c r="P26" s="105"/>
    </row>
    <row r="27" spans="4:16" x14ac:dyDescent="0.3">
      <c r="D27" s="120"/>
      <c r="E27" s="107" t="s">
        <v>26</v>
      </c>
      <c r="F27" s="105"/>
      <c r="G27" s="105"/>
      <c r="H27" s="105"/>
      <c r="I27" s="105"/>
      <c r="J27" s="105"/>
      <c r="K27" s="108"/>
      <c r="L27" s="108"/>
      <c r="M27" s="108"/>
      <c r="N27" s="105"/>
      <c r="O27" s="105"/>
      <c r="P27" s="105"/>
    </row>
    <row r="28" spans="4:16" x14ac:dyDescent="0.3">
      <c r="D28" s="120"/>
      <c r="E28" s="107" t="s">
        <v>20</v>
      </c>
      <c r="F28" s="105"/>
      <c r="G28" s="105"/>
      <c r="H28" s="105"/>
      <c r="I28" s="105"/>
      <c r="J28" s="105"/>
      <c r="K28" s="108"/>
      <c r="L28" s="108"/>
      <c r="M28" s="108"/>
      <c r="N28" s="105"/>
      <c r="O28" s="105"/>
      <c r="P28" s="105"/>
    </row>
    <row r="29" spans="4:16" ht="28.8" x14ac:dyDescent="0.3">
      <c r="D29" s="120"/>
      <c r="E29" s="107" t="s">
        <v>301</v>
      </c>
      <c r="F29" s="105"/>
      <c r="G29" s="105"/>
      <c r="H29" s="105"/>
      <c r="I29" s="108"/>
      <c r="J29" s="108"/>
      <c r="K29" s="108"/>
      <c r="L29" s="105"/>
      <c r="M29" s="105"/>
      <c r="N29" s="105"/>
      <c r="O29" s="105"/>
      <c r="P29" s="105"/>
    </row>
    <row r="30" spans="4:16" x14ac:dyDescent="0.3">
      <c r="D30" s="120" t="s">
        <v>303</v>
      </c>
      <c r="E30" s="107" t="s">
        <v>14</v>
      </c>
      <c r="F30" s="105"/>
      <c r="G30" s="105"/>
      <c r="H30" s="105"/>
      <c r="I30" s="105"/>
      <c r="J30" s="105"/>
      <c r="K30" s="105"/>
      <c r="L30" s="108"/>
      <c r="M30" s="108"/>
      <c r="N30" s="108"/>
      <c r="O30" s="105"/>
      <c r="P30" s="105"/>
    </row>
    <row r="31" spans="4:16" x14ac:dyDescent="0.3">
      <c r="D31" s="120"/>
      <c r="E31" s="107" t="s">
        <v>15</v>
      </c>
      <c r="F31" s="105"/>
      <c r="G31" s="105"/>
      <c r="H31" s="105"/>
      <c r="I31" s="105"/>
      <c r="J31" s="105"/>
      <c r="K31" s="105"/>
      <c r="L31" s="108"/>
      <c r="M31" s="108"/>
      <c r="N31" s="108"/>
      <c r="O31" s="105"/>
      <c r="P31" s="105"/>
    </row>
    <row r="32" spans="4:16" x14ac:dyDescent="0.3">
      <c r="D32" s="120"/>
      <c r="E32" s="107" t="s">
        <v>16</v>
      </c>
      <c r="F32" s="105"/>
      <c r="G32" s="105"/>
      <c r="H32" s="105"/>
      <c r="I32" s="105"/>
      <c r="J32" s="105"/>
      <c r="K32" s="105"/>
      <c r="L32" s="108"/>
      <c r="M32" s="108"/>
      <c r="N32" s="108"/>
      <c r="O32" s="105"/>
      <c r="P32" s="105"/>
    </row>
    <row r="33" spans="4:16" x14ac:dyDescent="0.3">
      <c r="D33" s="120"/>
      <c r="E33" s="107" t="s">
        <v>17</v>
      </c>
      <c r="F33" s="105"/>
      <c r="G33" s="105"/>
      <c r="H33" s="105"/>
      <c r="I33" s="105"/>
      <c r="J33" s="105"/>
      <c r="K33" s="105"/>
      <c r="L33" s="108"/>
      <c r="M33" s="108"/>
      <c r="N33" s="108"/>
      <c r="O33" s="105"/>
      <c r="P33" s="105"/>
    </row>
    <row r="34" spans="4:16" x14ac:dyDescent="0.3">
      <c r="D34" s="120"/>
      <c r="E34" s="107" t="s">
        <v>18</v>
      </c>
      <c r="F34" s="105"/>
      <c r="G34" s="105"/>
      <c r="H34" s="105"/>
      <c r="I34" s="105"/>
      <c r="J34" s="105"/>
      <c r="K34" s="105"/>
      <c r="L34" s="108"/>
      <c r="M34" s="108"/>
      <c r="N34" s="108"/>
      <c r="O34" s="105"/>
      <c r="P34" s="105"/>
    </row>
    <row r="35" spans="4:16" ht="28.8" x14ac:dyDescent="0.3">
      <c r="D35" s="120"/>
      <c r="E35" s="107" t="s">
        <v>300</v>
      </c>
      <c r="F35" s="105"/>
      <c r="G35" s="105"/>
      <c r="H35" s="105"/>
      <c r="I35" s="105"/>
      <c r="J35" s="105"/>
      <c r="K35" s="108"/>
      <c r="L35" s="108"/>
      <c r="M35" s="108"/>
      <c r="N35" s="105"/>
      <c r="O35" s="105"/>
      <c r="P35" s="105"/>
    </row>
    <row r="36" spans="4:16" x14ac:dyDescent="0.3">
      <c r="D36" s="120"/>
      <c r="E36" s="107" t="s">
        <v>19</v>
      </c>
      <c r="F36" s="105"/>
      <c r="G36" s="105"/>
      <c r="H36" s="105"/>
      <c r="I36" s="105"/>
      <c r="J36" s="105"/>
      <c r="K36" s="105"/>
      <c r="L36" s="108"/>
      <c r="M36" s="108"/>
      <c r="N36" s="108"/>
      <c r="O36" s="105"/>
      <c r="P36" s="105"/>
    </row>
    <row r="37" spans="4:16" x14ac:dyDescent="0.3">
      <c r="D37" s="120"/>
      <c r="E37" s="107" t="s">
        <v>26</v>
      </c>
      <c r="F37" s="105"/>
      <c r="G37" s="105"/>
      <c r="H37" s="105"/>
      <c r="I37" s="105"/>
      <c r="J37" s="105"/>
      <c r="K37" s="105"/>
      <c r="L37" s="108"/>
      <c r="M37" s="108"/>
      <c r="N37" s="108"/>
      <c r="O37" s="105"/>
      <c r="P37" s="105"/>
    </row>
    <row r="38" spans="4:16" x14ac:dyDescent="0.3">
      <c r="D38" s="120"/>
      <c r="E38" s="107" t="s">
        <v>20</v>
      </c>
      <c r="F38" s="105"/>
      <c r="G38" s="105"/>
      <c r="H38" s="105"/>
      <c r="I38" s="105"/>
      <c r="J38" s="105"/>
      <c r="K38" s="105"/>
      <c r="L38" s="108"/>
      <c r="M38" s="108"/>
      <c r="N38" s="108"/>
      <c r="O38" s="105"/>
      <c r="P38" s="105"/>
    </row>
    <row r="39" spans="4:16" ht="28.8" x14ac:dyDescent="0.3">
      <c r="D39" s="120"/>
      <c r="E39" s="107" t="s">
        <v>301</v>
      </c>
      <c r="F39" s="105"/>
      <c r="G39" s="105"/>
      <c r="H39" s="105"/>
      <c r="I39" s="105"/>
      <c r="J39" s="108"/>
      <c r="K39" s="108"/>
      <c r="L39" s="108"/>
      <c r="M39" s="105"/>
      <c r="N39" s="105"/>
      <c r="O39" s="105"/>
      <c r="P39" s="105"/>
    </row>
    <row r="40" spans="4:16" x14ac:dyDescent="0.3">
      <c r="D40" s="120" t="s">
        <v>304</v>
      </c>
      <c r="E40" s="107" t="s">
        <v>14</v>
      </c>
      <c r="F40" s="105"/>
      <c r="G40" s="105"/>
      <c r="H40" s="105"/>
      <c r="I40" s="105"/>
      <c r="J40" s="105"/>
      <c r="K40" s="105"/>
      <c r="L40" s="105"/>
      <c r="M40" s="108"/>
      <c r="N40" s="108"/>
      <c r="O40" s="108"/>
      <c r="P40" s="105"/>
    </row>
    <row r="41" spans="4:16" x14ac:dyDescent="0.3">
      <c r="D41" s="120"/>
      <c r="E41" s="107" t="s">
        <v>15</v>
      </c>
      <c r="F41" s="105"/>
      <c r="G41" s="105"/>
      <c r="H41" s="105"/>
      <c r="I41" s="105"/>
      <c r="J41" s="105"/>
      <c r="K41" s="105"/>
      <c r="L41" s="105"/>
      <c r="M41" s="108"/>
      <c r="N41" s="108"/>
      <c r="O41" s="108"/>
      <c r="P41" s="105"/>
    </row>
    <row r="42" spans="4:16" x14ac:dyDescent="0.3">
      <c r="D42" s="120"/>
      <c r="E42" s="107" t="s">
        <v>16</v>
      </c>
      <c r="F42" s="105"/>
      <c r="G42" s="105"/>
      <c r="H42" s="105"/>
      <c r="I42" s="105"/>
      <c r="J42" s="105"/>
      <c r="K42" s="105"/>
      <c r="L42" s="105"/>
      <c r="M42" s="108"/>
      <c r="N42" s="108"/>
      <c r="O42" s="108"/>
      <c r="P42" s="105"/>
    </row>
    <row r="43" spans="4:16" x14ac:dyDescent="0.3">
      <c r="D43" s="120"/>
      <c r="E43" s="107" t="s">
        <v>17</v>
      </c>
      <c r="F43" s="105"/>
      <c r="G43" s="105"/>
      <c r="H43" s="105"/>
      <c r="I43" s="105"/>
      <c r="J43" s="105"/>
      <c r="K43" s="105"/>
      <c r="L43" s="105"/>
      <c r="M43" s="108"/>
      <c r="N43" s="108"/>
      <c r="O43" s="108"/>
      <c r="P43" s="105"/>
    </row>
    <row r="44" spans="4:16" x14ac:dyDescent="0.3">
      <c r="D44" s="120"/>
      <c r="E44" s="107" t="s">
        <v>18</v>
      </c>
      <c r="F44" s="105"/>
      <c r="G44" s="105"/>
      <c r="H44" s="105"/>
      <c r="I44" s="105"/>
      <c r="J44" s="105"/>
      <c r="K44" s="105"/>
      <c r="L44" s="105"/>
      <c r="M44" s="108"/>
      <c r="N44" s="108"/>
      <c r="O44" s="108"/>
      <c r="P44" s="105"/>
    </row>
    <row r="45" spans="4:16" ht="28.8" x14ac:dyDescent="0.3">
      <c r="D45" s="120"/>
      <c r="E45" s="107" t="s">
        <v>300</v>
      </c>
      <c r="F45" s="105"/>
      <c r="G45" s="105"/>
      <c r="H45" s="105"/>
      <c r="I45" s="105"/>
      <c r="J45" s="105"/>
      <c r="K45" s="105"/>
      <c r="L45" s="108"/>
      <c r="M45" s="108"/>
      <c r="N45" s="108"/>
      <c r="O45" s="105"/>
      <c r="P45" s="105"/>
    </row>
    <row r="46" spans="4:16" x14ac:dyDescent="0.3">
      <c r="D46" s="120"/>
      <c r="E46" s="107" t="s">
        <v>19</v>
      </c>
      <c r="F46" s="105"/>
      <c r="G46" s="105"/>
      <c r="H46" s="105"/>
      <c r="I46" s="105"/>
      <c r="J46" s="105"/>
      <c r="K46" s="105"/>
      <c r="L46" s="105"/>
      <c r="M46" s="108"/>
      <c r="N46" s="108"/>
      <c r="O46" s="108"/>
      <c r="P46" s="105"/>
    </row>
    <row r="47" spans="4:16" x14ac:dyDescent="0.3">
      <c r="D47" s="120"/>
      <c r="E47" s="107" t="s">
        <v>26</v>
      </c>
      <c r="F47" s="105"/>
      <c r="G47" s="105"/>
      <c r="H47" s="105"/>
      <c r="I47" s="105"/>
      <c r="J47" s="105"/>
      <c r="K47" s="105"/>
      <c r="L47" s="105"/>
      <c r="M47" s="108"/>
      <c r="N47" s="108"/>
      <c r="O47" s="108"/>
      <c r="P47" s="105"/>
    </row>
    <row r="48" spans="4:16" x14ac:dyDescent="0.3">
      <c r="D48" s="120"/>
      <c r="E48" s="107" t="s">
        <v>20</v>
      </c>
      <c r="F48" s="105"/>
      <c r="G48" s="105"/>
      <c r="H48" s="105"/>
      <c r="I48" s="105"/>
      <c r="J48" s="105"/>
      <c r="K48" s="105"/>
      <c r="L48" s="105"/>
      <c r="M48" s="108"/>
      <c r="N48" s="108"/>
      <c r="O48" s="108"/>
      <c r="P48" s="105"/>
    </row>
    <row r="49" spans="4:16" ht="28.8" x14ac:dyDescent="0.3">
      <c r="D49" s="120"/>
      <c r="E49" s="107" t="s">
        <v>301</v>
      </c>
      <c r="F49" s="105"/>
      <c r="G49" s="105"/>
      <c r="H49" s="105"/>
      <c r="I49" s="105"/>
      <c r="J49" s="105"/>
      <c r="K49" s="108"/>
      <c r="L49" s="108"/>
      <c r="M49" s="108"/>
      <c r="N49" s="105"/>
      <c r="O49" s="105"/>
      <c r="P49" s="105"/>
    </row>
    <row r="50" spans="4:16" x14ac:dyDescent="0.3">
      <c r="D50" s="120" t="s">
        <v>305</v>
      </c>
      <c r="E50" s="107" t="s">
        <v>14</v>
      </c>
      <c r="F50" s="105"/>
      <c r="G50" s="105"/>
      <c r="H50" s="105"/>
      <c r="I50" s="105"/>
      <c r="J50" s="105"/>
      <c r="K50" s="105"/>
      <c r="L50" s="105"/>
      <c r="M50" s="105"/>
      <c r="N50" s="108"/>
      <c r="O50" s="108"/>
      <c r="P50" s="108"/>
    </row>
    <row r="51" spans="4:16" x14ac:dyDescent="0.3">
      <c r="D51" s="120"/>
      <c r="E51" s="107" t="s">
        <v>15</v>
      </c>
      <c r="F51" s="105"/>
      <c r="G51" s="105"/>
      <c r="H51" s="105"/>
      <c r="I51" s="105"/>
      <c r="J51" s="105"/>
      <c r="K51" s="105"/>
      <c r="L51" s="105"/>
      <c r="M51" s="105"/>
      <c r="N51" s="108"/>
      <c r="O51" s="108"/>
      <c r="P51" s="108"/>
    </row>
    <row r="52" spans="4:16" x14ac:dyDescent="0.3">
      <c r="D52" s="120"/>
      <c r="E52" s="107" t="s">
        <v>16</v>
      </c>
      <c r="F52" s="105"/>
      <c r="G52" s="105"/>
      <c r="H52" s="105"/>
      <c r="I52" s="105"/>
      <c r="J52" s="105"/>
      <c r="K52" s="105"/>
      <c r="L52" s="105"/>
      <c r="M52" s="105"/>
      <c r="N52" s="108"/>
      <c r="O52" s="108"/>
      <c r="P52" s="108"/>
    </row>
    <row r="53" spans="4:16" x14ac:dyDescent="0.3">
      <c r="D53" s="120"/>
      <c r="E53" s="107" t="s">
        <v>17</v>
      </c>
      <c r="F53" s="105"/>
      <c r="G53" s="105"/>
      <c r="H53" s="105"/>
      <c r="I53" s="105"/>
      <c r="J53" s="105"/>
      <c r="K53" s="105"/>
      <c r="L53" s="105"/>
      <c r="M53" s="105"/>
      <c r="N53" s="108"/>
      <c r="O53" s="108"/>
      <c r="P53" s="108"/>
    </row>
    <row r="54" spans="4:16" x14ac:dyDescent="0.3">
      <c r="D54" s="120"/>
      <c r="E54" s="107" t="s">
        <v>18</v>
      </c>
      <c r="F54" s="105"/>
      <c r="G54" s="105"/>
      <c r="H54" s="105"/>
      <c r="I54" s="105"/>
      <c r="J54" s="105"/>
      <c r="K54" s="105"/>
      <c r="L54" s="105"/>
      <c r="M54" s="105"/>
      <c r="N54" s="108"/>
      <c r="O54" s="108"/>
      <c r="P54" s="108"/>
    </row>
    <row r="55" spans="4:16" ht="28.8" x14ac:dyDescent="0.3">
      <c r="D55" s="120"/>
      <c r="E55" s="107" t="s">
        <v>300</v>
      </c>
      <c r="F55" s="105"/>
      <c r="G55" s="105"/>
      <c r="H55" s="105"/>
      <c r="I55" s="105"/>
      <c r="J55" s="105"/>
      <c r="K55" s="105"/>
      <c r="L55" s="105"/>
      <c r="M55" s="108"/>
      <c r="N55" s="108"/>
      <c r="O55" s="108"/>
      <c r="P55" s="105"/>
    </row>
    <row r="56" spans="4:16" x14ac:dyDescent="0.3">
      <c r="D56" s="120"/>
      <c r="E56" s="107" t="s">
        <v>19</v>
      </c>
      <c r="F56" s="105"/>
      <c r="G56" s="105"/>
      <c r="H56" s="105"/>
      <c r="I56" s="105"/>
      <c r="J56" s="105"/>
      <c r="K56" s="105"/>
      <c r="L56" s="105"/>
      <c r="M56" s="105"/>
      <c r="N56" s="108"/>
      <c r="O56" s="108"/>
      <c r="P56" s="108"/>
    </row>
    <row r="57" spans="4:16" x14ac:dyDescent="0.3">
      <c r="D57" s="120"/>
      <c r="E57" s="107" t="s">
        <v>26</v>
      </c>
      <c r="F57" s="105"/>
      <c r="G57" s="105"/>
      <c r="H57" s="105"/>
      <c r="I57" s="105"/>
      <c r="J57" s="105"/>
      <c r="K57" s="105"/>
      <c r="L57" s="105"/>
      <c r="M57" s="105"/>
      <c r="N57" s="108"/>
      <c r="O57" s="108"/>
      <c r="P57" s="108"/>
    </row>
    <row r="58" spans="4:16" x14ac:dyDescent="0.3">
      <c r="D58" s="120"/>
      <c r="E58" s="107" t="s">
        <v>20</v>
      </c>
      <c r="F58" s="105"/>
      <c r="G58" s="105"/>
      <c r="H58" s="105"/>
      <c r="I58" s="105"/>
      <c r="J58" s="105"/>
      <c r="K58" s="105"/>
      <c r="L58" s="105"/>
      <c r="M58" s="105"/>
      <c r="N58" s="108"/>
      <c r="O58" s="108"/>
      <c r="P58" s="108"/>
    </row>
    <row r="59" spans="4:16" ht="28.8" x14ac:dyDescent="0.3">
      <c r="D59" s="120"/>
      <c r="E59" s="107" t="s">
        <v>301</v>
      </c>
      <c r="F59" s="105"/>
      <c r="G59" s="105"/>
      <c r="H59" s="105"/>
      <c r="I59" s="105"/>
      <c r="J59" s="105"/>
      <c r="K59" s="105"/>
      <c r="L59" s="108"/>
      <c r="M59" s="108"/>
      <c r="N59" s="108"/>
      <c r="O59" s="105"/>
      <c r="P59" s="105"/>
    </row>
  </sheetData>
  <mergeCells count="5">
    <mergeCell ref="D10:D19"/>
    <mergeCell ref="D20:D29"/>
    <mergeCell ref="D30:D39"/>
    <mergeCell ref="D40:D49"/>
    <mergeCell ref="D50:D5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99BA0-B9D0-4888-B968-D019A6FEC216}">
  <dimension ref="A2:BW42"/>
  <sheetViews>
    <sheetView topLeftCell="A2" workbookViewId="0">
      <pane xSplit="1" topLeftCell="B1" activePane="topRight" state="frozen"/>
      <selection activeCell="A2" sqref="A2"/>
      <selection pane="topRight" activeCell="BA34" sqref="BA34:BC42"/>
    </sheetView>
  </sheetViews>
  <sheetFormatPr defaultRowHeight="14.4" x14ac:dyDescent="0.3"/>
  <cols>
    <col min="1" max="1" width="48.33203125" bestFit="1" customWidth="1"/>
    <col min="12" max="12" width="2.33203125" customWidth="1"/>
    <col min="23" max="23" width="2.33203125" customWidth="1"/>
    <col min="34" max="34" width="2" customWidth="1"/>
    <col min="45" max="45" width="2.88671875" customWidth="1"/>
    <col min="70" max="70" width="16.5546875" bestFit="1" customWidth="1"/>
    <col min="72" max="72" width="15.109375" bestFit="1" customWidth="1"/>
    <col min="74" max="74" width="24.6640625" bestFit="1" customWidth="1"/>
  </cols>
  <sheetData>
    <row r="2" spans="1:75" ht="88.2" customHeight="1" x14ac:dyDescent="0.3"/>
    <row r="3" spans="1:75" ht="15" customHeight="1" x14ac:dyDescent="0.3"/>
    <row r="5" spans="1:75" ht="21" x14ac:dyDescent="0.4">
      <c r="A5" s="68" t="s">
        <v>63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</row>
    <row r="6" spans="1:75" x14ac:dyDescent="0.3">
      <c r="B6" s="117" t="s">
        <v>12</v>
      </c>
      <c r="C6" s="117"/>
      <c r="D6" s="117"/>
      <c r="E6" s="117"/>
      <c r="F6" s="117"/>
      <c r="G6" s="117"/>
      <c r="H6" s="117"/>
      <c r="I6" s="117"/>
      <c r="J6" s="117"/>
      <c r="K6" s="117"/>
      <c r="L6" s="71"/>
      <c r="M6" s="118" t="s">
        <v>65</v>
      </c>
      <c r="N6" s="118"/>
      <c r="O6" s="118"/>
      <c r="P6" s="118"/>
      <c r="Q6" s="118"/>
      <c r="R6" s="118"/>
      <c r="S6" s="118"/>
      <c r="T6" s="118"/>
      <c r="U6" s="118"/>
      <c r="V6" s="118"/>
      <c r="W6" s="71"/>
      <c r="X6" s="117" t="s">
        <v>66</v>
      </c>
      <c r="Y6" s="117"/>
      <c r="Z6" s="117"/>
      <c r="AA6" s="117"/>
      <c r="AB6" s="117"/>
      <c r="AC6" s="117"/>
      <c r="AD6" s="117"/>
      <c r="AE6" s="117"/>
      <c r="AF6" s="117"/>
      <c r="AG6" s="117"/>
      <c r="AH6" s="71"/>
      <c r="AI6" s="117" t="s">
        <v>67</v>
      </c>
      <c r="AJ6" s="117"/>
      <c r="AK6" s="117"/>
      <c r="AL6" s="117"/>
      <c r="AM6" s="117"/>
      <c r="AN6" s="117"/>
      <c r="AO6" s="117"/>
      <c r="AP6" s="117"/>
      <c r="AQ6" s="117"/>
      <c r="AR6" s="117"/>
      <c r="AS6" s="71"/>
      <c r="AT6" s="117" t="s">
        <v>68</v>
      </c>
      <c r="AU6" s="117"/>
      <c r="AV6" s="117"/>
      <c r="AW6" s="117"/>
      <c r="AX6" s="117"/>
      <c r="AY6" s="117"/>
      <c r="AZ6" s="117"/>
      <c r="BA6" s="117"/>
      <c r="BB6" s="117"/>
      <c r="BC6" s="117"/>
      <c r="BD6" s="21"/>
      <c r="BE6" s="21"/>
      <c r="BG6" s="117" t="s">
        <v>69</v>
      </c>
      <c r="BH6" s="117"/>
      <c r="BI6" s="117"/>
      <c r="BJ6" s="117"/>
      <c r="BK6" s="117"/>
      <c r="BL6" s="117"/>
      <c r="BM6" s="117"/>
      <c r="BN6" s="117"/>
      <c r="BO6" s="117"/>
      <c r="BP6" s="117"/>
    </row>
    <row r="7" spans="1:75" x14ac:dyDescent="0.3">
      <c r="A7" s="6"/>
      <c r="B7" s="78">
        <v>2015</v>
      </c>
      <c r="C7" s="78">
        <v>2016</v>
      </c>
      <c r="D7" s="78">
        <v>2017</v>
      </c>
      <c r="E7" s="78">
        <v>2018</v>
      </c>
      <c r="F7" s="78">
        <v>2019</v>
      </c>
      <c r="G7" s="78">
        <v>2020</v>
      </c>
      <c r="H7" s="78">
        <v>2021</v>
      </c>
      <c r="I7" s="78">
        <v>2022</v>
      </c>
      <c r="J7" s="78">
        <v>2023</v>
      </c>
      <c r="K7" s="78">
        <v>2024</v>
      </c>
      <c r="L7" s="71"/>
      <c r="M7" s="78">
        <v>2015</v>
      </c>
      <c r="N7" s="78">
        <v>2016</v>
      </c>
      <c r="O7" s="78">
        <v>2017</v>
      </c>
      <c r="P7" s="78">
        <v>2018</v>
      </c>
      <c r="Q7" s="78">
        <v>2019</v>
      </c>
      <c r="R7" s="78">
        <v>2020</v>
      </c>
      <c r="S7" s="78">
        <v>2021</v>
      </c>
      <c r="T7" s="78">
        <v>2022</v>
      </c>
      <c r="U7" s="78">
        <v>2023</v>
      </c>
      <c r="V7" s="78">
        <v>2024</v>
      </c>
      <c r="W7" s="71"/>
      <c r="X7" s="74">
        <v>2015</v>
      </c>
      <c r="Y7" s="74">
        <v>2016</v>
      </c>
      <c r="Z7" s="74">
        <v>2017</v>
      </c>
      <c r="AA7" s="74">
        <v>2018</v>
      </c>
      <c r="AB7" s="74">
        <v>2019</v>
      </c>
      <c r="AC7" s="74">
        <v>2020</v>
      </c>
      <c r="AD7" s="74">
        <v>2021</v>
      </c>
      <c r="AE7" s="74">
        <v>2022</v>
      </c>
      <c r="AF7" s="74">
        <v>2023</v>
      </c>
      <c r="AG7" s="74">
        <v>2024</v>
      </c>
      <c r="AH7" s="71"/>
      <c r="AI7" s="78">
        <v>2015</v>
      </c>
      <c r="AJ7" s="78">
        <v>2016</v>
      </c>
      <c r="AK7" s="78">
        <v>2017</v>
      </c>
      <c r="AL7" s="78">
        <v>2018</v>
      </c>
      <c r="AM7" s="78">
        <v>2019</v>
      </c>
      <c r="AN7" s="78">
        <v>2020</v>
      </c>
      <c r="AO7" s="78">
        <v>2021</v>
      </c>
      <c r="AP7" s="78">
        <v>2022</v>
      </c>
      <c r="AQ7" s="78">
        <v>2023</v>
      </c>
      <c r="AR7" s="78">
        <v>2024</v>
      </c>
      <c r="AS7" s="71"/>
      <c r="AT7" s="78">
        <v>2015</v>
      </c>
      <c r="AU7" s="78">
        <v>2016</v>
      </c>
      <c r="AV7" s="78">
        <v>2017</v>
      </c>
      <c r="AW7" s="78">
        <v>2018</v>
      </c>
      <c r="AX7" s="78">
        <v>2019</v>
      </c>
      <c r="AY7" s="78">
        <v>2020</v>
      </c>
      <c r="AZ7" s="78">
        <v>2021</v>
      </c>
      <c r="BA7" s="78">
        <v>2022</v>
      </c>
      <c r="BB7" s="78">
        <v>2023</v>
      </c>
      <c r="BC7" s="78">
        <v>2024</v>
      </c>
      <c r="BD7" s="77"/>
      <c r="BE7" s="77"/>
      <c r="BG7" s="78">
        <v>2015</v>
      </c>
      <c r="BH7" s="78">
        <v>2016</v>
      </c>
      <c r="BI7" s="78">
        <v>2017</v>
      </c>
      <c r="BJ7" s="78">
        <v>2018</v>
      </c>
      <c r="BK7" s="78">
        <v>2019</v>
      </c>
      <c r="BL7" s="78">
        <v>2020</v>
      </c>
      <c r="BM7" s="78">
        <v>2021</v>
      </c>
      <c r="BN7" s="75">
        <v>2022</v>
      </c>
      <c r="BO7" s="75">
        <v>2023</v>
      </c>
      <c r="BP7" s="75">
        <v>2024</v>
      </c>
      <c r="BR7" s="76" t="s">
        <v>70</v>
      </c>
      <c r="BT7" s="75" t="s">
        <v>71</v>
      </c>
      <c r="BV7" s="1" t="s">
        <v>9</v>
      </c>
      <c r="BW7" s="2"/>
    </row>
    <row r="8" spans="1:75" x14ac:dyDescent="0.3">
      <c r="A8" s="70" t="s">
        <v>0</v>
      </c>
      <c r="B8">
        <v>548</v>
      </c>
      <c r="C8">
        <v>503</v>
      </c>
      <c r="D8">
        <v>445</v>
      </c>
      <c r="E8">
        <v>466</v>
      </c>
      <c r="F8">
        <v>471</v>
      </c>
      <c r="G8">
        <v>410</v>
      </c>
      <c r="H8">
        <v>352</v>
      </c>
      <c r="I8">
        <v>349</v>
      </c>
      <c r="J8">
        <v>436</v>
      </c>
      <c r="K8">
        <v>507</v>
      </c>
      <c r="L8" s="71"/>
      <c r="M8">
        <v>184</v>
      </c>
      <c r="N8">
        <v>185</v>
      </c>
      <c r="O8">
        <v>154</v>
      </c>
      <c r="P8">
        <v>199</v>
      </c>
      <c r="Q8">
        <v>165</v>
      </c>
      <c r="R8">
        <v>161</v>
      </c>
      <c r="S8">
        <v>128</v>
      </c>
      <c r="T8">
        <v>138</v>
      </c>
      <c r="U8">
        <v>151</v>
      </c>
      <c r="V8">
        <v>174</v>
      </c>
      <c r="W8" s="71"/>
      <c r="X8">
        <v>230</v>
      </c>
      <c r="Y8">
        <v>184</v>
      </c>
      <c r="Z8">
        <v>172</v>
      </c>
      <c r="AA8">
        <v>156</v>
      </c>
      <c r="AB8">
        <v>173</v>
      </c>
      <c r="AC8">
        <v>142</v>
      </c>
      <c r="AD8">
        <v>117</v>
      </c>
      <c r="AE8">
        <v>108</v>
      </c>
      <c r="AF8">
        <v>173</v>
      </c>
      <c r="AG8">
        <v>200</v>
      </c>
      <c r="AH8" s="71"/>
      <c r="AI8">
        <v>85</v>
      </c>
      <c r="AJ8">
        <v>82</v>
      </c>
      <c r="AK8">
        <v>69</v>
      </c>
      <c r="AL8">
        <v>54</v>
      </c>
      <c r="AM8">
        <v>61</v>
      </c>
      <c r="AN8">
        <v>48</v>
      </c>
      <c r="AO8">
        <v>39</v>
      </c>
      <c r="AP8">
        <v>50</v>
      </c>
      <c r="AQ8">
        <v>61</v>
      </c>
      <c r="AR8">
        <v>86</v>
      </c>
      <c r="AS8" s="71"/>
      <c r="AT8">
        <v>45</v>
      </c>
      <c r="AU8">
        <v>44</v>
      </c>
      <c r="AV8">
        <v>43</v>
      </c>
      <c r="AW8">
        <v>31</v>
      </c>
      <c r="AX8">
        <v>39</v>
      </c>
      <c r="AY8">
        <v>51</v>
      </c>
      <c r="AZ8">
        <v>34</v>
      </c>
      <c r="BA8">
        <v>41</v>
      </c>
      <c r="BB8">
        <v>30</v>
      </c>
      <c r="BC8">
        <v>43</v>
      </c>
      <c r="BG8" s="11">
        <f>B8+(M8*$BW$9)+(Progression!X8*$BW$10)+(Progression!AI8*$BW$11)+(Progression!AT8*$BW$15)</f>
        <v>1072.2</v>
      </c>
      <c r="BH8" s="11">
        <f>C8+(N8*$BW$9)+(Progression!Y8*$BW$10)+(Progression!AJ8*$BW$11)+(Progression!AU8*$BW$15)</f>
        <v>977.4</v>
      </c>
      <c r="BI8" s="11">
        <f>D8+(O8*$BW$9)+(Progression!Z8*$BW$10)+(Progression!AK8*$BW$11)+(Progression!AV8*$BW$15)</f>
        <v>866</v>
      </c>
      <c r="BJ8" s="11">
        <f>E8+(P8*$BW$9)+(Progression!AA8*$BW$10)+(Progression!AL8*$BW$11)+(Progression!AW8*$BW$15)</f>
        <v>877</v>
      </c>
      <c r="BK8" s="11">
        <f>F8+(Q8*$BW$9)+(Progression!AB8*$BW$10)+(Progression!AM8*$BW$11)+(Progression!AX8*$BW$15)</f>
        <v>888.2</v>
      </c>
      <c r="BL8" s="11">
        <f>G8+(R8*$BW$9)+(Progression!AC8*$BW$10)+(Progression!AN8*$BW$11)+(Progression!AY8*$BW$15)</f>
        <v>789.4</v>
      </c>
      <c r="BM8" s="11">
        <f>H8+(S8*$BW$9)+(Progression!AD8*$BW$10)+(Progression!AO8*$BW$11)+(Progression!AZ8*$BW$15)</f>
        <v>652.19999999999993</v>
      </c>
      <c r="BN8" s="88">
        <f>I8+(T8*$BW$9)+(Progression!AE8*$BW$10)+(Progression!AP8*$BW$11)+(Progression!BA8*$BW$15)</f>
        <v>668.4</v>
      </c>
      <c r="BO8" s="88">
        <f>J8+(U8*$BW$9)+(Progression!AF8*$BW$10)+(Progression!AQ8*$BW$11)+(Progression!BB8*$BW$15)</f>
        <v>833</v>
      </c>
      <c r="BP8" s="88">
        <f>K8+(V8*$BW$9)+(Progression!AG8*$BW$10)+(Progression!AR8*$BW$11)+(Progression!BC8*$BW$15)</f>
        <v>992.40000000000009</v>
      </c>
      <c r="BR8" s="29">
        <f>STDEVA(BG8:BP8)</f>
        <v>134.59408770241205</v>
      </c>
      <c r="BT8" s="88">
        <f>AVERAGE(BN8:BP8)</f>
        <v>831.26666666666677</v>
      </c>
      <c r="BV8" s="3"/>
      <c r="BW8" s="4" t="s">
        <v>10</v>
      </c>
    </row>
    <row r="9" spans="1:75" x14ac:dyDescent="0.3">
      <c r="A9" s="70" t="s">
        <v>1</v>
      </c>
      <c r="B9">
        <v>673</v>
      </c>
      <c r="C9">
        <v>623</v>
      </c>
      <c r="D9">
        <v>590</v>
      </c>
      <c r="E9">
        <v>555</v>
      </c>
      <c r="F9">
        <v>607</v>
      </c>
      <c r="G9">
        <v>544</v>
      </c>
      <c r="H9">
        <v>481</v>
      </c>
      <c r="I9">
        <v>505</v>
      </c>
      <c r="J9">
        <v>615</v>
      </c>
      <c r="K9">
        <v>679</v>
      </c>
      <c r="L9" s="71"/>
      <c r="M9">
        <v>183</v>
      </c>
      <c r="N9">
        <v>192</v>
      </c>
      <c r="O9">
        <v>180</v>
      </c>
      <c r="P9">
        <v>190</v>
      </c>
      <c r="Q9">
        <v>219</v>
      </c>
      <c r="R9">
        <v>174</v>
      </c>
      <c r="S9">
        <v>158</v>
      </c>
      <c r="T9">
        <v>193</v>
      </c>
      <c r="U9">
        <v>201</v>
      </c>
      <c r="V9">
        <v>220</v>
      </c>
      <c r="W9" s="71"/>
      <c r="X9">
        <v>302</v>
      </c>
      <c r="Y9">
        <v>263</v>
      </c>
      <c r="Z9">
        <v>233</v>
      </c>
      <c r="AA9">
        <v>215</v>
      </c>
      <c r="AB9">
        <v>244</v>
      </c>
      <c r="AC9">
        <v>215</v>
      </c>
      <c r="AD9">
        <v>190</v>
      </c>
      <c r="AE9">
        <v>182</v>
      </c>
      <c r="AF9">
        <v>248</v>
      </c>
      <c r="AG9">
        <v>290</v>
      </c>
      <c r="AH9" s="71"/>
      <c r="AI9">
        <v>140</v>
      </c>
      <c r="AJ9">
        <v>130</v>
      </c>
      <c r="AK9">
        <v>135</v>
      </c>
      <c r="AL9">
        <v>102</v>
      </c>
      <c r="AM9">
        <v>95</v>
      </c>
      <c r="AN9">
        <v>89</v>
      </c>
      <c r="AO9">
        <v>76</v>
      </c>
      <c r="AP9">
        <v>75</v>
      </c>
      <c r="AQ9">
        <v>102</v>
      </c>
      <c r="AR9">
        <v>95</v>
      </c>
      <c r="AS9" s="71"/>
      <c r="AT9">
        <v>10</v>
      </c>
      <c r="AU9">
        <v>12</v>
      </c>
      <c r="AV9">
        <v>6</v>
      </c>
      <c r="AW9">
        <v>8</v>
      </c>
      <c r="AX9">
        <v>6</v>
      </c>
      <c r="AY9">
        <v>2</v>
      </c>
      <c r="AZ9">
        <v>5</v>
      </c>
      <c r="BA9">
        <v>8</v>
      </c>
      <c r="BB9">
        <v>2</v>
      </c>
      <c r="BC9">
        <v>12</v>
      </c>
      <c r="BG9" s="11">
        <f>B9+(M9*$BW$9)+(Progression!X9*$BW$10)+(Progression!AI9*$BW$11)+(Progression!AT9*$BW$15)</f>
        <v>1299.4000000000001</v>
      </c>
      <c r="BH9" s="11">
        <f>C9+(N9*$BW$9)+(Progression!Y9*$BW$10)+(Progression!AJ9*$BW$11)+(Progression!AU9*$BW$15)</f>
        <v>1207.5999999999999</v>
      </c>
      <c r="BI9" s="11">
        <f>D9+(O9*$BW$9)+(Progression!Z9*$BW$10)+(Progression!AK9*$BW$11)+(Progression!AV9*$BW$15)</f>
        <v>1135</v>
      </c>
      <c r="BJ9" s="11">
        <f>E9+(P9*$BW$9)+(Progression!AA9*$BW$10)+(Progression!AL9*$BW$11)+(Progression!AW9*$BW$15)</f>
        <v>1052.4000000000001</v>
      </c>
      <c r="BK9" s="11">
        <f>F9+(Q9*$BW$9)+(Progression!AB9*$BW$10)+(Progression!AM9*$BW$11)+(Progression!AX9*$BW$15)</f>
        <v>1146.2</v>
      </c>
      <c r="BL9" s="11">
        <f>G9+(R9*$BW$9)+(Progression!AC9*$BW$10)+(Progression!AN9*$BW$11)+(Progression!AY9*$BW$15)</f>
        <v>1007</v>
      </c>
      <c r="BM9" s="11">
        <f>H9+(S9*$BW$9)+(Progression!AD9*$BW$10)+(Progression!AO9*$BW$11)+(Progression!AZ9*$BW$15)</f>
        <v>893.6</v>
      </c>
      <c r="BN9" s="88">
        <f>I9+(T9*$BW$9)+(Progression!AE9*$BW$10)+(Progression!AP9*$BW$11)+(Progression!BA9*$BW$15)</f>
        <v>939.4</v>
      </c>
      <c r="BO9" s="88">
        <f>J9+(U9*$BW$9)+(Progression!AF9*$BW$10)+(Progression!AQ9*$BW$11)+(Progression!BB9*$BW$15)</f>
        <v>1148.2</v>
      </c>
      <c r="BP9" s="88">
        <f>K9+(V9*$BW$9)+(Progression!AG9*$BW$10)+(Progression!AR9*$BW$11)+(Progression!BC9*$BW$15)</f>
        <v>1271</v>
      </c>
      <c r="BR9" s="29">
        <f t="shared" ref="BR9:BR42" si="0">STDEVA(BG9:BP9)</f>
        <v>135.22568625162171</v>
      </c>
      <c r="BT9" s="88">
        <f t="shared" ref="BT9:BT42" si="1">AVERAGE(BN9:BP9)</f>
        <v>1119.5333333333333</v>
      </c>
      <c r="BV9" t="s">
        <v>28</v>
      </c>
      <c r="BW9" s="5">
        <v>0.8</v>
      </c>
    </row>
    <row r="10" spans="1:75" x14ac:dyDescent="0.3">
      <c r="A10" s="70" t="s">
        <v>2</v>
      </c>
      <c r="B10">
        <v>131</v>
      </c>
      <c r="C10">
        <v>83</v>
      </c>
      <c r="D10">
        <v>96</v>
      </c>
      <c r="E10">
        <v>80</v>
      </c>
      <c r="F10">
        <v>70</v>
      </c>
      <c r="G10">
        <v>61</v>
      </c>
      <c r="H10">
        <v>52</v>
      </c>
      <c r="I10">
        <v>61</v>
      </c>
      <c r="J10">
        <v>62</v>
      </c>
      <c r="K10">
        <v>89</v>
      </c>
      <c r="L10" s="71"/>
      <c r="M10">
        <v>31</v>
      </c>
      <c r="N10">
        <v>24</v>
      </c>
      <c r="O10">
        <v>20</v>
      </c>
      <c r="P10">
        <v>27</v>
      </c>
      <c r="Q10">
        <v>21</v>
      </c>
      <c r="R10">
        <v>19</v>
      </c>
      <c r="S10">
        <v>23</v>
      </c>
      <c r="T10">
        <v>21</v>
      </c>
      <c r="U10">
        <v>19</v>
      </c>
      <c r="V10">
        <v>28</v>
      </c>
      <c r="W10" s="71"/>
      <c r="X10">
        <v>47</v>
      </c>
      <c r="Y10">
        <v>41</v>
      </c>
      <c r="Z10">
        <v>47</v>
      </c>
      <c r="AA10">
        <v>39</v>
      </c>
      <c r="AB10">
        <v>26</v>
      </c>
      <c r="AC10">
        <v>23</v>
      </c>
      <c r="AD10">
        <v>20</v>
      </c>
      <c r="AE10">
        <v>14</v>
      </c>
      <c r="AF10">
        <v>28</v>
      </c>
      <c r="AG10">
        <v>37</v>
      </c>
      <c r="AH10" s="71"/>
      <c r="AI10">
        <v>49</v>
      </c>
      <c r="AJ10">
        <v>13</v>
      </c>
      <c r="AK10">
        <v>26</v>
      </c>
      <c r="AL10">
        <v>10</v>
      </c>
      <c r="AM10">
        <v>14</v>
      </c>
      <c r="AN10">
        <v>11</v>
      </c>
      <c r="AO10">
        <v>3</v>
      </c>
      <c r="AP10">
        <v>11</v>
      </c>
      <c r="AQ10">
        <v>8</v>
      </c>
      <c r="AR10">
        <v>11</v>
      </c>
      <c r="AS10" s="71"/>
      <c r="AT10">
        <v>0</v>
      </c>
      <c r="AU10">
        <v>2</v>
      </c>
      <c r="AV10">
        <v>1</v>
      </c>
      <c r="AW10">
        <v>1</v>
      </c>
      <c r="AX10">
        <v>2</v>
      </c>
      <c r="AY10">
        <v>0</v>
      </c>
      <c r="AZ10">
        <v>1</v>
      </c>
      <c r="BA10">
        <v>2</v>
      </c>
      <c r="BB10">
        <v>0</v>
      </c>
      <c r="BC10">
        <v>2</v>
      </c>
      <c r="BG10" s="11">
        <f>B10+(M10*$BW$9)+(Progression!X10*$BW$10)+(Progression!AI10*$BW$11)+(Progression!AT10*$BW$15)</f>
        <v>261.60000000000002</v>
      </c>
      <c r="BH10" s="11">
        <f>C10+(N10*$BW$9)+(Progression!Y10*$BW$10)+(Progression!AJ10*$BW$11)+(Progression!AU10*$BW$15)</f>
        <v>160.79999999999998</v>
      </c>
      <c r="BI10" s="11">
        <f>D10+(O10*$BW$9)+(Progression!Z10*$BW$10)+(Progression!AK10*$BW$11)+(Progression!AV10*$BW$15)</f>
        <v>191.2</v>
      </c>
      <c r="BJ10" s="11">
        <f>E10+(P10*$BW$9)+(Progression!AA10*$BW$10)+(Progression!AL10*$BW$11)+(Progression!AW10*$BW$15)</f>
        <v>153.6</v>
      </c>
      <c r="BK10" s="11">
        <f>F10+(Q10*$BW$9)+(Progression!AB10*$BW$10)+(Progression!AM10*$BW$11)+(Progression!AX10*$BW$15)</f>
        <v>131.6</v>
      </c>
      <c r="BL10" s="11">
        <f>G10+(R10*$BW$9)+(Progression!AC10*$BW$10)+(Progression!AN10*$BW$11)+(Progression!AY10*$BW$15)</f>
        <v>112.4</v>
      </c>
      <c r="BM10" s="11">
        <f>H10+(S10*$BW$9)+(Progression!AD10*$BW$10)+(Progression!AO10*$BW$11)+(Progression!AZ10*$BW$15)</f>
        <v>95</v>
      </c>
      <c r="BN10" s="88">
        <f>I10+(T10*$BW$9)+(Progression!AE10*$BW$10)+(Progression!AP10*$BW$11)+(Progression!BA10*$BW$15)</f>
        <v>107</v>
      </c>
      <c r="BO10" s="88">
        <f>J10+(U10*$BW$9)+(Progression!AF10*$BW$10)+(Progression!AQ10*$BW$11)+(Progression!BB10*$BW$15)</f>
        <v>114.8</v>
      </c>
      <c r="BP10" s="88">
        <f>K10+(V10*$BW$9)+(Progression!AG10*$BW$10)+(Progression!AR10*$BW$11)+(Progression!BC10*$BW$15)</f>
        <v>163.6</v>
      </c>
      <c r="BR10" s="29">
        <f t="shared" si="0"/>
        <v>49.80502428916639</v>
      </c>
      <c r="BT10" s="88">
        <f t="shared" si="1"/>
        <v>128.46666666666667</v>
      </c>
      <c r="BV10" t="s">
        <v>29</v>
      </c>
      <c r="BW10" s="5">
        <v>1</v>
      </c>
    </row>
    <row r="11" spans="1:75" x14ac:dyDescent="0.3">
      <c r="A11" s="70" t="s">
        <v>3</v>
      </c>
      <c r="B11">
        <v>528</v>
      </c>
      <c r="C11">
        <v>424</v>
      </c>
      <c r="D11">
        <v>456</v>
      </c>
      <c r="E11">
        <v>402</v>
      </c>
      <c r="F11">
        <v>393</v>
      </c>
      <c r="G11">
        <v>335</v>
      </c>
      <c r="H11">
        <v>244</v>
      </c>
      <c r="I11">
        <v>307</v>
      </c>
      <c r="J11">
        <v>335</v>
      </c>
      <c r="K11">
        <v>442</v>
      </c>
      <c r="L11" s="71"/>
      <c r="M11">
        <v>163</v>
      </c>
      <c r="N11">
        <v>112</v>
      </c>
      <c r="O11">
        <v>147</v>
      </c>
      <c r="P11">
        <v>114</v>
      </c>
      <c r="Q11">
        <v>135</v>
      </c>
      <c r="R11">
        <v>109</v>
      </c>
      <c r="S11">
        <v>104</v>
      </c>
      <c r="T11">
        <v>94</v>
      </c>
      <c r="U11">
        <v>146</v>
      </c>
      <c r="V11">
        <v>163</v>
      </c>
      <c r="W11" s="71"/>
      <c r="X11">
        <v>240</v>
      </c>
      <c r="Y11">
        <v>193</v>
      </c>
      <c r="Z11">
        <v>192</v>
      </c>
      <c r="AA11">
        <v>192</v>
      </c>
      <c r="AB11">
        <v>169</v>
      </c>
      <c r="AC11">
        <v>134</v>
      </c>
      <c r="AD11">
        <v>79</v>
      </c>
      <c r="AE11">
        <v>169</v>
      </c>
      <c r="AF11">
        <v>144</v>
      </c>
      <c r="AG11">
        <v>178</v>
      </c>
      <c r="AH11" s="71"/>
      <c r="AI11">
        <v>83</v>
      </c>
      <c r="AJ11">
        <v>90</v>
      </c>
      <c r="AK11">
        <v>91</v>
      </c>
      <c r="AL11">
        <v>69</v>
      </c>
      <c r="AM11">
        <v>54</v>
      </c>
      <c r="AN11">
        <v>51</v>
      </c>
      <c r="AO11">
        <v>26</v>
      </c>
      <c r="AP11">
        <v>30</v>
      </c>
      <c r="AQ11">
        <v>30</v>
      </c>
      <c r="AR11">
        <v>62</v>
      </c>
      <c r="AS11" s="71"/>
      <c r="AT11">
        <v>140</v>
      </c>
      <c r="AU11">
        <v>118</v>
      </c>
      <c r="AV11">
        <v>80</v>
      </c>
      <c r="AW11">
        <v>62</v>
      </c>
      <c r="AX11">
        <v>83</v>
      </c>
      <c r="AY11">
        <v>63</v>
      </c>
      <c r="AZ11">
        <v>48</v>
      </c>
      <c r="BA11">
        <v>56</v>
      </c>
      <c r="BB11">
        <v>87</v>
      </c>
      <c r="BC11">
        <v>77</v>
      </c>
      <c r="BG11" s="11">
        <f>B11+(M11*$BW$9)+(Progression!X11*$BW$10)+(Progression!AI11*$BW$11)+(Progression!AT11*$BW$15)</f>
        <v>1138</v>
      </c>
      <c r="BH11" s="11">
        <f>C11+(N11*$BW$9)+(Progression!Y11*$BW$10)+(Progression!AJ11*$BW$11)+(Progression!AU11*$BW$15)</f>
        <v>932.6</v>
      </c>
      <c r="BI11" s="11">
        <f>D11+(O11*$BW$9)+(Progression!Z11*$BW$10)+(Progression!AK11*$BW$11)+(Progression!AV11*$BW$15)</f>
        <v>954.80000000000007</v>
      </c>
      <c r="BJ11" s="11">
        <f>E11+(P11*$BW$9)+(Progression!AA11*$BW$10)+(Progression!AL11*$BW$11)+(Progression!AW11*$BW$15)</f>
        <v>830</v>
      </c>
      <c r="BK11" s="11">
        <f>F11+(Q11*$BW$9)+(Progression!AB11*$BW$10)+(Progression!AM11*$BW$11)+(Progression!AX11*$BW$15)</f>
        <v>817.8</v>
      </c>
      <c r="BL11" s="11">
        <f>G11+(R11*$BW$9)+(Progression!AC11*$BW$10)+(Progression!AN11*$BW$11)+(Progression!AY11*$BW$15)</f>
        <v>680.40000000000009</v>
      </c>
      <c r="BM11" s="11">
        <f>H11+(S11*$BW$9)+(Progression!AD11*$BW$10)+(Progression!AO11*$BW$11)+(Progression!AZ11*$BW$15)</f>
        <v>485.4</v>
      </c>
      <c r="BN11" s="88">
        <f>I11+(T11*$BW$9)+(Progression!AE11*$BW$10)+(Progression!AP11*$BW$11)+(Progression!BA11*$BW$15)</f>
        <v>643.20000000000005</v>
      </c>
      <c r="BO11" s="88">
        <f>J11+(U11*$BW$9)+(Progression!AF11*$BW$10)+(Progression!AQ11*$BW$11)+(Progression!BB11*$BW$15)</f>
        <v>718.8</v>
      </c>
      <c r="BP11" s="88">
        <f>K11+(V11*$BW$9)+(Progression!AG11*$BW$10)+(Progression!AR11*$BW$11)+(Progression!BC11*$BW$15)</f>
        <v>901.8</v>
      </c>
      <c r="BR11" s="29">
        <f t="shared" si="0"/>
        <v>185.82252464829648</v>
      </c>
      <c r="BT11" s="88">
        <f t="shared" si="1"/>
        <v>754.6</v>
      </c>
      <c r="BV11" t="s">
        <v>30</v>
      </c>
      <c r="BW11" s="5">
        <v>1.2</v>
      </c>
    </row>
    <row r="12" spans="1:75" x14ac:dyDescent="0.3">
      <c r="A12" s="70" t="s">
        <v>4</v>
      </c>
      <c r="B12">
        <v>469</v>
      </c>
      <c r="C12">
        <v>434</v>
      </c>
      <c r="D12">
        <v>345</v>
      </c>
      <c r="E12">
        <v>300</v>
      </c>
      <c r="F12">
        <v>391</v>
      </c>
      <c r="G12">
        <v>313</v>
      </c>
      <c r="H12">
        <v>318</v>
      </c>
      <c r="I12">
        <v>343</v>
      </c>
      <c r="J12">
        <v>363</v>
      </c>
      <c r="K12">
        <v>365</v>
      </c>
      <c r="L12" s="71"/>
      <c r="M12">
        <v>162</v>
      </c>
      <c r="N12">
        <v>153</v>
      </c>
      <c r="O12">
        <v>108</v>
      </c>
      <c r="P12">
        <v>107</v>
      </c>
      <c r="Q12">
        <v>160</v>
      </c>
      <c r="R12">
        <v>108</v>
      </c>
      <c r="S12">
        <v>117</v>
      </c>
      <c r="T12">
        <v>128</v>
      </c>
      <c r="U12">
        <v>145</v>
      </c>
      <c r="V12">
        <v>153</v>
      </c>
      <c r="W12" s="71"/>
      <c r="X12">
        <v>230</v>
      </c>
      <c r="Y12">
        <v>209</v>
      </c>
      <c r="Z12">
        <v>167</v>
      </c>
      <c r="AA12">
        <v>151</v>
      </c>
      <c r="AB12">
        <v>149</v>
      </c>
      <c r="AC12">
        <v>117</v>
      </c>
      <c r="AD12">
        <v>100</v>
      </c>
      <c r="AE12">
        <v>112</v>
      </c>
      <c r="AF12">
        <v>110</v>
      </c>
      <c r="AG12">
        <v>117</v>
      </c>
      <c r="AH12" s="71"/>
      <c r="AI12">
        <v>37</v>
      </c>
      <c r="AJ12">
        <v>38</v>
      </c>
      <c r="AK12">
        <v>39</v>
      </c>
      <c r="AL12">
        <v>22</v>
      </c>
      <c r="AM12">
        <v>42</v>
      </c>
      <c r="AN12">
        <v>37</v>
      </c>
      <c r="AO12">
        <v>36</v>
      </c>
      <c r="AP12">
        <v>28</v>
      </c>
      <c r="AQ12">
        <v>44</v>
      </c>
      <c r="AR12">
        <v>41</v>
      </c>
      <c r="AS12" s="71"/>
      <c r="AT12">
        <v>8</v>
      </c>
      <c r="AU12">
        <v>5</v>
      </c>
      <c r="AV12">
        <v>8</v>
      </c>
      <c r="AW12">
        <v>3</v>
      </c>
      <c r="AX12">
        <v>9</v>
      </c>
      <c r="AY12">
        <v>6</v>
      </c>
      <c r="AZ12">
        <v>2</v>
      </c>
      <c r="BA12">
        <v>4</v>
      </c>
      <c r="BB12">
        <v>3</v>
      </c>
      <c r="BC12">
        <v>3</v>
      </c>
      <c r="BG12" s="11">
        <f>B12+(M12*$BW$9)+(Progression!X12*$BW$10)+(Progression!AI12*$BW$11)+(Progression!AT12*$BW$15)</f>
        <v>881</v>
      </c>
      <c r="BH12" s="11">
        <f>C12+(N12*$BW$9)+(Progression!Y12*$BW$10)+(Progression!AJ12*$BW$11)+(Progression!AU12*$BW$15)</f>
        <v>816</v>
      </c>
      <c r="BI12" s="11">
        <f>D12+(O12*$BW$9)+(Progression!Z12*$BW$10)+(Progression!AK12*$BW$11)+(Progression!AV12*$BW$15)</f>
        <v>653.19999999999993</v>
      </c>
      <c r="BJ12" s="11">
        <f>E12+(P12*$BW$9)+(Progression!AA12*$BW$10)+(Progression!AL12*$BW$11)+(Progression!AW12*$BW$15)</f>
        <v>566</v>
      </c>
      <c r="BK12" s="11">
        <f>F12+(Q12*$BW$9)+(Progression!AB12*$BW$10)+(Progression!AM12*$BW$11)+(Progression!AX12*$BW$15)</f>
        <v>727.4</v>
      </c>
      <c r="BL12" s="11">
        <f>G12+(R12*$BW$9)+(Progression!AC12*$BW$10)+(Progression!AN12*$BW$11)+(Progression!AY12*$BW$15)</f>
        <v>566.79999999999995</v>
      </c>
      <c r="BM12" s="11">
        <f>H12+(S12*$BW$9)+(Progression!AD12*$BW$10)+(Progression!AO12*$BW$11)+(Progression!AZ12*$BW$15)</f>
        <v>556.80000000000007</v>
      </c>
      <c r="BN12" s="88">
        <f>I12+(T12*$BW$9)+(Progression!AE12*$BW$10)+(Progression!AP12*$BW$11)+(Progression!BA12*$BW$15)</f>
        <v>595</v>
      </c>
      <c r="BO12" s="88">
        <f>J12+(U12*$BW$9)+(Progression!AF12*$BW$10)+(Progression!AQ12*$BW$11)+(Progression!BB12*$BW$15)</f>
        <v>644.79999999999995</v>
      </c>
      <c r="BP12" s="88">
        <f>K12+(V12*$BW$9)+(Progression!AG12*$BW$10)+(Progression!AR12*$BW$11)+(Progression!BC12*$BW$15)</f>
        <v>656.6</v>
      </c>
      <c r="BR12" s="29">
        <f t="shared" si="0"/>
        <v>110.55495566559691</v>
      </c>
      <c r="BT12" s="88">
        <f t="shared" si="1"/>
        <v>632.13333333333333</v>
      </c>
    </row>
    <row r="13" spans="1:75" x14ac:dyDescent="0.3">
      <c r="A13" s="70" t="s">
        <v>5</v>
      </c>
      <c r="B13">
        <v>511</v>
      </c>
      <c r="C13">
        <v>463</v>
      </c>
      <c r="D13">
        <v>447</v>
      </c>
      <c r="E13">
        <v>464</v>
      </c>
      <c r="F13">
        <v>397</v>
      </c>
      <c r="G13">
        <v>438</v>
      </c>
      <c r="H13">
        <v>332</v>
      </c>
      <c r="I13">
        <v>348</v>
      </c>
      <c r="J13">
        <v>332</v>
      </c>
      <c r="K13">
        <v>362</v>
      </c>
      <c r="L13" s="71"/>
      <c r="M13">
        <v>203</v>
      </c>
      <c r="N13">
        <v>166</v>
      </c>
      <c r="O13">
        <v>177</v>
      </c>
      <c r="P13">
        <v>201</v>
      </c>
      <c r="Q13">
        <v>156</v>
      </c>
      <c r="R13">
        <v>176</v>
      </c>
      <c r="S13">
        <v>143</v>
      </c>
      <c r="T13">
        <v>144</v>
      </c>
      <c r="U13">
        <v>140</v>
      </c>
      <c r="V13">
        <v>144</v>
      </c>
      <c r="W13" s="71"/>
      <c r="X13">
        <v>213</v>
      </c>
      <c r="Y13">
        <v>202</v>
      </c>
      <c r="Z13">
        <v>169</v>
      </c>
      <c r="AA13">
        <v>173</v>
      </c>
      <c r="AB13">
        <v>154</v>
      </c>
      <c r="AC13">
        <v>119</v>
      </c>
      <c r="AD13">
        <v>70</v>
      </c>
      <c r="AE13">
        <v>116</v>
      </c>
      <c r="AF13">
        <v>126</v>
      </c>
      <c r="AG13">
        <v>136</v>
      </c>
      <c r="AH13" s="71"/>
      <c r="AI13">
        <v>50</v>
      </c>
      <c r="AJ13">
        <v>50</v>
      </c>
      <c r="AK13">
        <v>40</v>
      </c>
      <c r="AL13">
        <v>33</v>
      </c>
      <c r="AM13">
        <v>29</v>
      </c>
      <c r="AN13">
        <v>31</v>
      </c>
      <c r="AO13">
        <v>29</v>
      </c>
      <c r="AP13">
        <v>26</v>
      </c>
      <c r="AQ13">
        <v>27</v>
      </c>
      <c r="AR13">
        <v>36</v>
      </c>
      <c r="AS13" s="71"/>
      <c r="AT13">
        <v>31</v>
      </c>
      <c r="AU13">
        <v>41</v>
      </c>
      <c r="AV13">
        <v>26</v>
      </c>
      <c r="AW13">
        <v>21</v>
      </c>
      <c r="AX13">
        <v>16</v>
      </c>
      <c r="AY13">
        <v>6</v>
      </c>
      <c r="AZ13">
        <v>20</v>
      </c>
      <c r="BA13">
        <v>9</v>
      </c>
      <c r="BB13">
        <v>7</v>
      </c>
      <c r="BC13">
        <v>10</v>
      </c>
      <c r="BG13" s="11">
        <f>B13+(M13*$BW$9)+(Progression!X13*$BW$10)+(Progression!AI13*$BW$11)+(Progression!AT13*$BW$15)</f>
        <v>977.4</v>
      </c>
      <c r="BH13" s="11">
        <f>C13+(N13*$BW$9)+(Progression!Y13*$BW$10)+(Progression!AJ13*$BW$11)+(Progression!AU13*$BW$15)</f>
        <v>898.8</v>
      </c>
      <c r="BI13" s="11">
        <f>D13+(O13*$BW$9)+(Progression!Z13*$BW$10)+(Progression!AK13*$BW$11)+(Progression!AV13*$BW$15)</f>
        <v>831.6</v>
      </c>
      <c r="BJ13" s="11">
        <f>E13+(P13*$BW$9)+(Progression!AA13*$BW$10)+(Progression!AL13*$BW$11)+(Progression!AW13*$BW$15)</f>
        <v>858.4</v>
      </c>
      <c r="BK13" s="11">
        <f>F13+(Q13*$BW$9)+(Progression!AB13*$BW$10)+(Progression!AM13*$BW$11)+(Progression!AX13*$BW$15)</f>
        <v>726.59999999999991</v>
      </c>
      <c r="BL13" s="11">
        <f>G13+(R13*$BW$9)+(Progression!AC13*$BW$10)+(Progression!AN13*$BW$11)+(Progression!AY13*$BW$15)</f>
        <v>741</v>
      </c>
      <c r="BM13" s="11">
        <f>H13+(S13*$BW$9)+(Progression!AD13*$BW$10)+(Progression!AO13*$BW$11)+(Progression!AZ13*$BW$15)</f>
        <v>571.19999999999993</v>
      </c>
      <c r="BN13" s="88">
        <f>I13+(T13*$BW$9)+(Progression!AE13*$BW$10)+(Progression!AP13*$BW$11)+(Progression!BA13*$BW$15)</f>
        <v>619.40000000000009</v>
      </c>
      <c r="BO13" s="88">
        <f>J13+(U13*$BW$9)+(Progression!AF13*$BW$10)+(Progression!AQ13*$BW$11)+(Progression!BB13*$BW$15)</f>
        <v>609.4</v>
      </c>
      <c r="BP13" s="88">
        <f>K13+(V13*$BW$9)+(Progression!AG13*$BW$10)+(Progression!AR13*$BW$11)+(Progression!BC13*$BW$15)</f>
        <v>666.40000000000009</v>
      </c>
      <c r="BR13" s="29">
        <f t="shared" si="0"/>
        <v>136.89939371670073</v>
      </c>
      <c r="BT13" s="88">
        <f t="shared" si="1"/>
        <v>631.73333333333346</v>
      </c>
      <c r="BV13" s="9" t="s">
        <v>11</v>
      </c>
      <c r="BW13" s="10"/>
    </row>
    <row r="14" spans="1:75" x14ac:dyDescent="0.3">
      <c r="A14" s="70" t="s">
        <v>6</v>
      </c>
      <c r="B14">
        <v>431</v>
      </c>
      <c r="C14">
        <v>465</v>
      </c>
      <c r="D14">
        <v>430</v>
      </c>
      <c r="E14">
        <v>354</v>
      </c>
      <c r="F14">
        <v>424</v>
      </c>
      <c r="G14">
        <v>370</v>
      </c>
      <c r="H14">
        <v>349</v>
      </c>
      <c r="I14">
        <v>302</v>
      </c>
      <c r="J14">
        <v>298</v>
      </c>
      <c r="K14">
        <v>258</v>
      </c>
      <c r="L14" s="71"/>
      <c r="M14">
        <v>133</v>
      </c>
      <c r="N14">
        <v>173</v>
      </c>
      <c r="O14">
        <v>141</v>
      </c>
      <c r="P14">
        <v>124</v>
      </c>
      <c r="Q14">
        <v>185</v>
      </c>
      <c r="R14">
        <v>147</v>
      </c>
      <c r="S14">
        <v>148</v>
      </c>
      <c r="T14">
        <v>132</v>
      </c>
      <c r="U14">
        <v>135</v>
      </c>
      <c r="V14">
        <v>89</v>
      </c>
      <c r="W14" s="71"/>
      <c r="X14">
        <v>217</v>
      </c>
      <c r="Y14">
        <v>206</v>
      </c>
      <c r="Z14">
        <v>208</v>
      </c>
      <c r="AA14">
        <v>149</v>
      </c>
      <c r="AB14">
        <v>139</v>
      </c>
      <c r="AC14">
        <v>132</v>
      </c>
      <c r="AD14">
        <v>113</v>
      </c>
      <c r="AE14">
        <v>95</v>
      </c>
      <c r="AF14">
        <v>96</v>
      </c>
      <c r="AG14">
        <v>113</v>
      </c>
      <c r="AH14" s="71"/>
      <c r="AI14">
        <v>46</v>
      </c>
      <c r="AJ14">
        <v>54</v>
      </c>
      <c r="AK14">
        <v>45</v>
      </c>
      <c r="AL14">
        <v>51</v>
      </c>
      <c r="AM14">
        <v>41</v>
      </c>
      <c r="AN14">
        <v>36</v>
      </c>
      <c r="AO14">
        <v>32</v>
      </c>
      <c r="AP14">
        <v>24</v>
      </c>
      <c r="AQ14">
        <v>25</v>
      </c>
      <c r="AR14">
        <v>31</v>
      </c>
      <c r="AS14" s="71"/>
      <c r="AT14">
        <v>27</v>
      </c>
      <c r="AU14">
        <v>28</v>
      </c>
      <c r="AV14">
        <v>30</v>
      </c>
      <c r="AW14">
        <v>22</v>
      </c>
      <c r="AX14">
        <v>13</v>
      </c>
      <c r="AY14">
        <v>22</v>
      </c>
      <c r="AZ14">
        <v>23</v>
      </c>
      <c r="BA14">
        <v>20</v>
      </c>
      <c r="BB14">
        <v>8</v>
      </c>
      <c r="BC14">
        <v>19</v>
      </c>
      <c r="BG14" s="11">
        <f>B14+(M14*$BW$9)+(Progression!X14*$BW$10)+(Progression!AI14*$BW$11)+(Progression!AT14*$BW$15)</f>
        <v>836.6</v>
      </c>
      <c r="BH14" s="11">
        <f>C14+(N14*$BW$9)+(Progression!Y14*$BW$10)+(Progression!AJ14*$BW$11)+(Progression!AU14*$BW$15)</f>
        <v>902.19999999999993</v>
      </c>
      <c r="BI14" s="11">
        <f>D14+(O14*$BW$9)+(Progression!Z14*$BW$10)+(Progression!AK14*$BW$11)+(Progression!AV14*$BW$15)</f>
        <v>834.8</v>
      </c>
      <c r="BJ14" s="11">
        <f>E14+(P14*$BW$9)+(Progression!AA14*$BW$10)+(Progression!AL14*$BW$11)+(Progression!AW14*$BW$15)</f>
        <v>685.40000000000009</v>
      </c>
      <c r="BK14" s="11">
        <f>F14+(Q14*$BW$9)+(Progression!AB14*$BW$10)+(Progression!AM14*$BW$11)+(Progression!AX14*$BW$15)</f>
        <v>773.2</v>
      </c>
      <c r="BL14" s="11">
        <f>G14+(R14*$BW$9)+(Progression!AC14*$BW$10)+(Progression!AN14*$BW$11)+(Progression!AY14*$BW$15)</f>
        <v>684.80000000000007</v>
      </c>
      <c r="BM14" s="11">
        <f>H14+(S14*$BW$9)+(Progression!AD14*$BW$10)+(Progression!AO14*$BW$11)+(Progression!AZ14*$BW$15)</f>
        <v>641.79999999999995</v>
      </c>
      <c r="BN14" s="88">
        <f>I14+(T14*$BW$9)+(Progression!AE14*$BW$10)+(Progression!AP14*$BW$11)+(Progression!BA14*$BW$15)</f>
        <v>551.4</v>
      </c>
      <c r="BO14" s="88">
        <f>J14+(U14*$BW$9)+(Progression!AF14*$BW$10)+(Progression!AQ14*$BW$11)+(Progression!BB14*$BW$15)</f>
        <v>540</v>
      </c>
      <c r="BP14" s="88">
        <f>K14+(V14*$BW$9)+(Progression!AG14*$BW$10)+(Progression!AR14*$BW$11)+(Progression!BC14*$BW$15)</f>
        <v>498.4</v>
      </c>
      <c r="BR14" s="29">
        <f t="shared" si="0"/>
        <v>139.42956963603132</v>
      </c>
      <c r="BT14" s="88">
        <f t="shared" si="1"/>
        <v>529.93333333333339</v>
      </c>
      <c r="BV14" s="3"/>
      <c r="BW14" s="4" t="s">
        <v>10</v>
      </c>
    </row>
    <row r="15" spans="1:75" x14ac:dyDescent="0.3">
      <c r="A15" s="70" t="s">
        <v>7</v>
      </c>
      <c r="B15">
        <v>370</v>
      </c>
      <c r="C15">
        <v>375</v>
      </c>
      <c r="D15">
        <v>281</v>
      </c>
      <c r="E15">
        <v>286</v>
      </c>
      <c r="F15">
        <v>289</v>
      </c>
      <c r="G15">
        <v>242</v>
      </c>
      <c r="H15">
        <v>224</v>
      </c>
      <c r="I15">
        <v>236</v>
      </c>
      <c r="J15">
        <v>233</v>
      </c>
      <c r="K15">
        <v>250</v>
      </c>
      <c r="L15" s="71"/>
      <c r="M15">
        <v>144</v>
      </c>
      <c r="N15">
        <v>120</v>
      </c>
      <c r="O15">
        <v>85</v>
      </c>
      <c r="P15">
        <v>86</v>
      </c>
      <c r="Q15">
        <v>118</v>
      </c>
      <c r="R15">
        <v>89</v>
      </c>
      <c r="S15">
        <v>80</v>
      </c>
      <c r="T15">
        <v>89</v>
      </c>
      <c r="U15">
        <v>92</v>
      </c>
      <c r="V15">
        <v>99</v>
      </c>
      <c r="W15" s="71"/>
      <c r="X15">
        <v>170</v>
      </c>
      <c r="Y15">
        <v>178</v>
      </c>
      <c r="Z15">
        <v>119</v>
      </c>
      <c r="AA15">
        <v>126</v>
      </c>
      <c r="AB15">
        <v>120</v>
      </c>
      <c r="AC15">
        <v>94</v>
      </c>
      <c r="AD15">
        <v>87</v>
      </c>
      <c r="AE15">
        <v>91</v>
      </c>
      <c r="AF15">
        <v>94</v>
      </c>
      <c r="AG15">
        <v>109</v>
      </c>
      <c r="AH15" s="71"/>
      <c r="AI15">
        <v>22</v>
      </c>
      <c r="AJ15">
        <v>43</v>
      </c>
      <c r="AK15">
        <v>51</v>
      </c>
      <c r="AL15">
        <v>46</v>
      </c>
      <c r="AM15">
        <v>35</v>
      </c>
      <c r="AN15">
        <v>25</v>
      </c>
      <c r="AO15">
        <v>19</v>
      </c>
      <c r="AP15">
        <v>27</v>
      </c>
      <c r="AQ15">
        <v>23</v>
      </c>
      <c r="AR15">
        <v>16</v>
      </c>
      <c r="AS15" s="71"/>
      <c r="AT15">
        <v>82</v>
      </c>
      <c r="AU15">
        <v>87</v>
      </c>
      <c r="AV15">
        <v>75</v>
      </c>
      <c r="AW15">
        <v>84</v>
      </c>
      <c r="AX15">
        <v>59</v>
      </c>
      <c r="AY15">
        <v>44</v>
      </c>
      <c r="AZ15">
        <v>30</v>
      </c>
      <c r="BA15">
        <v>36</v>
      </c>
      <c r="BB15">
        <v>37</v>
      </c>
      <c r="BC15">
        <v>86</v>
      </c>
      <c r="BG15" s="11">
        <f>B15+(M15*$BW$9)+(Progression!X15*$BW$10)+(Progression!AI15*$BW$11)+(Progression!AT15*$BW$15)</f>
        <v>763.6</v>
      </c>
      <c r="BH15" s="11">
        <f>C15+(N15*$BW$9)+(Progression!Y15*$BW$10)+(Progression!AJ15*$BW$11)+(Progression!AU15*$BW$15)</f>
        <v>787.6</v>
      </c>
      <c r="BI15" s="11">
        <f>D15+(O15*$BW$9)+(Progression!Z15*$BW$10)+(Progression!AK15*$BW$11)+(Progression!AV15*$BW$15)</f>
        <v>604.20000000000005</v>
      </c>
      <c r="BJ15" s="11">
        <f>E15+(P15*$BW$9)+(Progression!AA15*$BW$10)+(Progression!AL15*$BW$11)+(Progression!AW15*$BW$15)</f>
        <v>620</v>
      </c>
      <c r="BK15" s="11">
        <f>F15+(Q15*$BW$9)+(Progression!AB15*$BW$10)+(Progression!AM15*$BW$11)+(Progression!AX15*$BW$15)</f>
        <v>604.4</v>
      </c>
      <c r="BL15" s="11">
        <f>G15+(R15*$BW$9)+(Progression!AC15*$BW$10)+(Progression!AN15*$BW$11)+(Progression!AY15*$BW$15)</f>
        <v>481.2</v>
      </c>
      <c r="BM15" s="11">
        <f>H15+(S15*$BW$9)+(Progression!AD15*$BW$10)+(Progression!AO15*$BW$11)+(Progression!AZ15*$BW$15)</f>
        <v>427.8</v>
      </c>
      <c r="BN15" s="88">
        <f>I15+(T15*$BW$9)+(Progression!AE15*$BW$10)+(Progression!AP15*$BW$11)+(Progression!BA15*$BW$15)</f>
        <v>466.59999999999997</v>
      </c>
      <c r="BO15" s="88">
        <f>J15+(U15*$BW$9)+(Progression!AF15*$BW$10)+(Progression!AQ15*$BW$11)+(Progression!BB15*$BW$15)</f>
        <v>465.20000000000005</v>
      </c>
      <c r="BP15" s="88">
        <f>K15+(V15*$BW$9)+(Progression!AG15*$BW$10)+(Progression!AR15*$BW$11)+(Progression!BC15*$BW$15)</f>
        <v>543.4</v>
      </c>
      <c r="BR15" s="29">
        <f t="shared" si="0"/>
        <v>124.61610382825063</v>
      </c>
      <c r="BT15" s="88">
        <f t="shared" si="1"/>
        <v>491.73333333333329</v>
      </c>
      <c r="BV15" t="s">
        <v>11</v>
      </c>
      <c r="BW15" s="11">
        <v>1</v>
      </c>
    </row>
    <row r="16" spans="1:75" x14ac:dyDescent="0.3">
      <c r="A16" s="72" t="s">
        <v>8</v>
      </c>
      <c r="B16" s="6">
        <v>542</v>
      </c>
      <c r="C16" s="6">
        <v>565</v>
      </c>
      <c r="D16" s="6">
        <v>504</v>
      </c>
      <c r="E16" s="6">
        <v>464</v>
      </c>
      <c r="F16" s="6">
        <v>412</v>
      </c>
      <c r="G16" s="6">
        <v>405</v>
      </c>
      <c r="H16" s="6">
        <v>323</v>
      </c>
      <c r="I16" s="6">
        <v>372</v>
      </c>
      <c r="J16" s="6">
        <v>478</v>
      </c>
      <c r="K16" s="6">
        <v>479</v>
      </c>
      <c r="L16" s="71"/>
      <c r="M16" s="6">
        <v>194</v>
      </c>
      <c r="N16" s="6">
        <v>207</v>
      </c>
      <c r="O16" s="6">
        <v>200</v>
      </c>
      <c r="P16" s="6">
        <v>201</v>
      </c>
      <c r="Q16" s="6">
        <v>184</v>
      </c>
      <c r="R16" s="6">
        <v>152</v>
      </c>
      <c r="S16" s="6">
        <v>143</v>
      </c>
      <c r="T16" s="6">
        <v>162</v>
      </c>
      <c r="U16" s="6">
        <v>181</v>
      </c>
      <c r="V16" s="6">
        <v>183</v>
      </c>
      <c r="W16" s="71"/>
      <c r="X16" s="6">
        <v>223</v>
      </c>
      <c r="Y16" s="6">
        <v>227</v>
      </c>
      <c r="Z16" s="6">
        <v>191</v>
      </c>
      <c r="AA16" s="6">
        <v>163</v>
      </c>
      <c r="AB16" s="6">
        <v>141</v>
      </c>
      <c r="AC16" s="6">
        <v>127</v>
      </c>
      <c r="AD16" s="6">
        <v>93</v>
      </c>
      <c r="AE16" s="6">
        <v>123</v>
      </c>
      <c r="AF16" s="6">
        <v>205</v>
      </c>
      <c r="AG16" s="6">
        <v>202</v>
      </c>
      <c r="AH16" s="71"/>
      <c r="AI16" s="6">
        <v>73</v>
      </c>
      <c r="AJ16" s="6">
        <v>58</v>
      </c>
      <c r="AK16" s="6">
        <v>41</v>
      </c>
      <c r="AL16" s="6">
        <v>24</v>
      </c>
      <c r="AM16" s="6">
        <v>15</v>
      </c>
      <c r="AN16" s="6">
        <v>16</v>
      </c>
      <c r="AO16" s="6">
        <v>12</v>
      </c>
      <c r="AP16" s="6">
        <v>20</v>
      </c>
      <c r="AQ16" s="6">
        <v>29</v>
      </c>
      <c r="AR16" s="6">
        <v>26</v>
      </c>
      <c r="AS16" s="71"/>
      <c r="AT16" s="6">
        <v>19</v>
      </c>
      <c r="AU16" s="6">
        <v>41</v>
      </c>
      <c r="AV16" s="6">
        <v>63</v>
      </c>
      <c r="AW16" s="6">
        <v>61</v>
      </c>
      <c r="AX16" s="6">
        <v>73</v>
      </c>
      <c r="AY16" s="6">
        <v>63</v>
      </c>
      <c r="AZ16" s="6">
        <v>69</v>
      </c>
      <c r="BA16" s="6">
        <v>47</v>
      </c>
      <c r="BB16" s="6">
        <v>80</v>
      </c>
      <c r="BC16" s="6">
        <v>90</v>
      </c>
      <c r="BG16" s="86">
        <f>B16+(M16*$BW$9)+(Progression!X16*$BW$10)+(Progression!AI16*$BW$11)+(Progression!AT16*$BW$15)</f>
        <v>1026.8000000000002</v>
      </c>
      <c r="BH16" s="86">
        <f>C16+(N16*$BW$9)+(Progression!Y16*$BW$10)+(Progression!AJ16*$BW$11)+(Progression!AU16*$BW$15)</f>
        <v>1068.2</v>
      </c>
      <c r="BI16" s="86">
        <f>D16+(O16*$BW$9)+(Progression!Z16*$BW$10)+(Progression!AK16*$BW$11)+(Progression!AV16*$BW$15)</f>
        <v>967.2</v>
      </c>
      <c r="BJ16" s="86">
        <f>E16+(P16*$BW$9)+(Progression!AA16*$BW$10)+(Progression!AL16*$BW$11)+(Progression!AW16*$BW$15)</f>
        <v>877.59999999999991</v>
      </c>
      <c r="BK16" s="86">
        <f>F16+(Q16*$BW$9)+(Progression!AB16*$BW$10)+(Progression!AM16*$BW$11)+(Progression!AX16*$BW$15)</f>
        <v>791.2</v>
      </c>
      <c r="BL16" s="86">
        <f>G16+(R16*$BW$9)+(Progression!AC16*$BW$10)+(Progression!AN16*$BW$11)+(Progression!AY16*$BW$15)</f>
        <v>735.80000000000007</v>
      </c>
      <c r="BM16" s="86">
        <f>H16+(S16*$BW$9)+(Progression!AD16*$BW$10)+(Progression!AO16*$BW$11)+(Progression!AZ16*$BW$15)</f>
        <v>613.79999999999995</v>
      </c>
      <c r="BN16" s="89">
        <f>I16+(T16*$BW$9)+(Progression!AE16*$BW$10)+(Progression!AP16*$BW$11)+(Progression!BA16*$BW$15)</f>
        <v>695.6</v>
      </c>
      <c r="BO16" s="89">
        <f>J16+(U16*$BW$9)+(Progression!AF16*$BW$10)+(Progression!AQ16*$BW$11)+(Progression!BB16*$BW$15)</f>
        <v>942.59999999999991</v>
      </c>
      <c r="BP16" s="89">
        <f>K16+(V16*$BW$9)+(Progression!AG16*$BW$10)+(Progression!AR16*$BW$11)+(Progression!BC16*$BW$15)</f>
        <v>948.6</v>
      </c>
      <c r="BR16" s="87">
        <f t="shared" si="0"/>
        <v>150.91955325787066</v>
      </c>
      <c r="BT16" s="89">
        <f t="shared" si="1"/>
        <v>862.26666666666654</v>
      </c>
      <c r="BU16" s="28"/>
    </row>
    <row r="17" spans="1:72" x14ac:dyDescent="0.3">
      <c r="L17" s="71"/>
      <c r="W17" s="71"/>
      <c r="AH17" s="71"/>
      <c r="AS17" s="71"/>
      <c r="BT17" s="28"/>
    </row>
    <row r="18" spans="1:72" x14ac:dyDescent="0.3">
      <c r="L18" s="71"/>
      <c r="W18" s="71"/>
      <c r="AH18" s="71"/>
      <c r="AS18" s="71"/>
      <c r="BT18" s="28"/>
    </row>
    <row r="19" spans="1:72" x14ac:dyDescent="0.3">
      <c r="L19" s="71"/>
      <c r="W19" s="71"/>
      <c r="AH19" s="71"/>
      <c r="AS19" s="71"/>
      <c r="BT19" s="28"/>
    </row>
    <row r="20" spans="1:72" ht="21" x14ac:dyDescent="0.4">
      <c r="A20" s="68" t="s">
        <v>62</v>
      </c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</row>
    <row r="21" spans="1:72" x14ac:dyDescent="0.3">
      <c r="A21" s="70" t="s">
        <v>0</v>
      </c>
      <c r="B21">
        <v>509</v>
      </c>
      <c r="C21">
        <v>460</v>
      </c>
      <c r="D21">
        <v>431</v>
      </c>
      <c r="E21">
        <v>393</v>
      </c>
      <c r="F21">
        <v>371</v>
      </c>
      <c r="G21">
        <v>414</v>
      </c>
      <c r="H21">
        <v>296</v>
      </c>
      <c r="I21">
        <v>292</v>
      </c>
      <c r="J21">
        <v>314</v>
      </c>
      <c r="K21">
        <v>397</v>
      </c>
      <c r="L21" s="71"/>
      <c r="M21">
        <v>152</v>
      </c>
      <c r="N21">
        <v>131</v>
      </c>
      <c r="O21">
        <v>117</v>
      </c>
      <c r="P21">
        <v>136</v>
      </c>
      <c r="Q21">
        <v>135</v>
      </c>
      <c r="R21">
        <v>154</v>
      </c>
      <c r="S21">
        <v>105</v>
      </c>
      <c r="T21">
        <v>120</v>
      </c>
      <c r="U21">
        <v>114</v>
      </c>
      <c r="V21">
        <v>120</v>
      </c>
      <c r="W21" s="71"/>
      <c r="X21">
        <v>199</v>
      </c>
      <c r="Y21">
        <v>164</v>
      </c>
      <c r="Z21">
        <v>132</v>
      </c>
      <c r="AA21">
        <v>151</v>
      </c>
      <c r="AB21">
        <v>127</v>
      </c>
      <c r="AC21">
        <v>145</v>
      </c>
      <c r="AD21">
        <v>97</v>
      </c>
      <c r="AE21">
        <v>84</v>
      </c>
      <c r="AF21">
        <v>100</v>
      </c>
      <c r="AG21">
        <v>145</v>
      </c>
      <c r="AH21" s="71"/>
      <c r="AI21">
        <v>80</v>
      </c>
      <c r="AJ21">
        <v>95</v>
      </c>
      <c r="AK21">
        <v>71</v>
      </c>
      <c r="AL21">
        <v>57</v>
      </c>
      <c r="AM21">
        <v>58</v>
      </c>
      <c r="AN21">
        <v>55</v>
      </c>
      <c r="AO21">
        <v>41</v>
      </c>
      <c r="AP21">
        <v>35</v>
      </c>
      <c r="AQ21">
        <v>45</v>
      </c>
      <c r="AR21">
        <v>81</v>
      </c>
      <c r="AS21" s="71"/>
      <c r="AT21">
        <v>14</v>
      </c>
      <c r="AU21">
        <v>38</v>
      </c>
      <c r="AV21">
        <v>30</v>
      </c>
      <c r="AW21">
        <v>36</v>
      </c>
      <c r="AX21">
        <v>22</v>
      </c>
      <c r="AY21">
        <v>29</v>
      </c>
      <c r="AZ21">
        <v>31</v>
      </c>
      <c r="BA21">
        <v>30</v>
      </c>
      <c r="BB21">
        <v>30</v>
      </c>
      <c r="BC21">
        <v>22</v>
      </c>
      <c r="BG21" s="11">
        <f>B21+(M21*$BW$9)+(Progression!X21*$BW$10)+(Progression!AI21*$BW$11)+(Progression!AT21*$BW$15)</f>
        <v>939.6</v>
      </c>
      <c r="BH21" s="11">
        <f>C21+(N21*$BW$9)+(Progression!Y21*$BW$10)+(Progression!AJ21*$BW$11)+(Progression!AU21*$BW$15)</f>
        <v>880.8</v>
      </c>
      <c r="BI21" s="11">
        <f>D21+(O21*$BW$9)+(Progression!Z21*$BW$10)+(Progression!AK21*$BW$11)+(Progression!AV21*$BW$15)</f>
        <v>771.80000000000007</v>
      </c>
      <c r="BJ21" s="11">
        <f>E21+(P21*$BW$9)+(Progression!AA21*$BW$10)+(Progression!AL21*$BW$11)+(Progression!AW21*$BW$15)</f>
        <v>757.19999999999993</v>
      </c>
      <c r="BK21" s="11">
        <f>F21+(Q21*$BW$9)+(Progression!AB21*$BW$10)+(Progression!AM21*$BW$11)+(Progression!AX21*$BW$15)</f>
        <v>697.6</v>
      </c>
      <c r="BL21" s="11">
        <f>G21+(R21*$BW$9)+(Progression!AC21*$BW$10)+(Progression!AN21*$BW$11)+(Progression!AY21*$BW$15)</f>
        <v>777.2</v>
      </c>
      <c r="BM21" s="11">
        <f>H21+(S21*$BW$9)+(Progression!AD21*$BW$10)+(Progression!AO21*$BW$11)+(Progression!AZ21*$BW$15)</f>
        <v>557.20000000000005</v>
      </c>
      <c r="BN21" s="88">
        <f>I21+(T21*$BW$9)+(Progression!AE21*$BW$10)+(Progression!AP21*$BW$11)+(Progression!BA21*$BW$15)</f>
        <v>544</v>
      </c>
      <c r="BO21" s="88">
        <f>J21+(U21*$BW$9)+(Progression!AF21*$BW$10)+(Progression!AQ21*$BW$11)+(Progression!BB21*$BW$15)</f>
        <v>589.20000000000005</v>
      </c>
      <c r="BP21" s="88">
        <f>K21+(V21*$BW$9)+(Progression!AG21*$BW$10)+(Progression!AR21*$BW$11)+(Progression!BC21*$BW$15)</f>
        <v>757.2</v>
      </c>
      <c r="BR21" s="29">
        <f t="shared" si="0"/>
        <v>132.23643639750418</v>
      </c>
      <c r="BT21" s="88">
        <f t="shared" si="1"/>
        <v>630.13333333333333</v>
      </c>
    </row>
    <row r="22" spans="1:72" x14ac:dyDescent="0.3">
      <c r="A22" s="70" t="s">
        <v>1</v>
      </c>
      <c r="B22">
        <v>453</v>
      </c>
      <c r="C22">
        <v>432</v>
      </c>
      <c r="D22">
        <v>483</v>
      </c>
      <c r="E22">
        <v>447</v>
      </c>
      <c r="F22">
        <v>410</v>
      </c>
      <c r="G22">
        <v>455</v>
      </c>
      <c r="H22">
        <v>394</v>
      </c>
      <c r="I22">
        <v>423</v>
      </c>
      <c r="J22">
        <v>444</v>
      </c>
      <c r="K22">
        <v>506</v>
      </c>
      <c r="L22" s="71"/>
      <c r="M22">
        <v>118</v>
      </c>
      <c r="N22">
        <v>146</v>
      </c>
      <c r="O22">
        <v>110</v>
      </c>
      <c r="P22">
        <v>146</v>
      </c>
      <c r="Q22">
        <v>137</v>
      </c>
      <c r="R22">
        <v>146</v>
      </c>
      <c r="S22">
        <v>118</v>
      </c>
      <c r="T22">
        <v>147</v>
      </c>
      <c r="U22">
        <v>158</v>
      </c>
      <c r="V22">
        <v>143</v>
      </c>
      <c r="W22" s="71"/>
      <c r="X22">
        <v>196</v>
      </c>
      <c r="Y22">
        <v>188</v>
      </c>
      <c r="Z22">
        <v>171</v>
      </c>
      <c r="AA22">
        <v>161</v>
      </c>
      <c r="AB22">
        <v>150</v>
      </c>
      <c r="AC22">
        <v>177</v>
      </c>
      <c r="AD22">
        <v>159</v>
      </c>
      <c r="AE22">
        <v>158</v>
      </c>
      <c r="AF22">
        <v>162</v>
      </c>
      <c r="AG22">
        <v>224</v>
      </c>
      <c r="AH22" s="71"/>
      <c r="AI22">
        <v>86</v>
      </c>
      <c r="AJ22">
        <v>119</v>
      </c>
      <c r="AK22">
        <v>107</v>
      </c>
      <c r="AL22">
        <v>107</v>
      </c>
      <c r="AM22">
        <v>88</v>
      </c>
      <c r="AN22">
        <v>93</v>
      </c>
      <c r="AO22">
        <v>85</v>
      </c>
      <c r="AP22">
        <v>67</v>
      </c>
      <c r="AQ22">
        <v>80</v>
      </c>
      <c r="AR22">
        <v>92</v>
      </c>
      <c r="AS22" s="71"/>
      <c r="AT22">
        <v>5</v>
      </c>
      <c r="AU22">
        <v>9</v>
      </c>
      <c r="AV22">
        <v>7</v>
      </c>
      <c r="AW22">
        <v>5</v>
      </c>
      <c r="AX22">
        <v>5</v>
      </c>
      <c r="AY22">
        <v>7</v>
      </c>
      <c r="AZ22">
        <v>2</v>
      </c>
      <c r="BA22">
        <v>4</v>
      </c>
      <c r="BB22">
        <v>3</v>
      </c>
      <c r="BC22">
        <v>4</v>
      </c>
      <c r="BG22" s="11">
        <f>B22+(M22*$BW$9)+(Progression!X22*$BW$10)+(Progression!AI22*$BW$11)+(Progression!AT22*$BW$15)</f>
        <v>851.6</v>
      </c>
      <c r="BH22" s="11">
        <f>C22+(N22*$BW$9)+(Progression!Y22*$BW$10)+(Progression!AJ22*$BW$11)+(Progression!AU22*$BW$15)</f>
        <v>888.59999999999991</v>
      </c>
      <c r="BI22" s="11">
        <f>D22+(O22*$BW$9)+(Progression!Z22*$BW$10)+(Progression!AK22*$BW$11)+(Progression!AV22*$BW$15)</f>
        <v>877.4</v>
      </c>
      <c r="BJ22" s="11">
        <f>E22+(P22*$BW$9)+(Progression!AA22*$BW$10)+(Progression!AL22*$BW$11)+(Progression!AW22*$BW$15)</f>
        <v>858.19999999999993</v>
      </c>
      <c r="BK22" s="11">
        <f>F22+(Q22*$BW$9)+(Progression!AB22*$BW$10)+(Progression!AM22*$BW$11)+(Progression!AX22*$BW$15)</f>
        <v>780.2</v>
      </c>
      <c r="BL22" s="11">
        <f>G22+(R22*$BW$9)+(Progression!AC22*$BW$10)+(Progression!AN22*$BW$11)+(Progression!AY22*$BW$15)</f>
        <v>867.4</v>
      </c>
      <c r="BM22" s="11">
        <f>H22+(S22*$BW$9)+(Progression!AD22*$BW$10)+(Progression!AO22*$BW$11)+(Progression!AZ22*$BW$15)</f>
        <v>751.4</v>
      </c>
      <c r="BN22" s="88">
        <f>I22+(T22*$BW$9)+(Progression!AE22*$BW$10)+(Progression!AP22*$BW$11)+(Progression!BA22*$BW$15)</f>
        <v>783</v>
      </c>
      <c r="BO22" s="88">
        <f>J22+(U22*$BW$9)+(Progression!AF22*$BW$10)+(Progression!AQ22*$BW$11)+(Progression!BB22*$BW$15)</f>
        <v>831.4</v>
      </c>
      <c r="BP22" s="88">
        <f>K22+(V22*$BW$9)+(Progression!AG22*$BW$10)+(Progression!AR22*$BW$11)+(Progression!BC22*$BW$15)</f>
        <v>958.8</v>
      </c>
      <c r="BR22" s="29">
        <f t="shared" si="0"/>
        <v>61.109446441973617</v>
      </c>
      <c r="BT22" s="88">
        <f t="shared" si="1"/>
        <v>857.73333333333323</v>
      </c>
    </row>
    <row r="23" spans="1:72" x14ac:dyDescent="0.3">
      <c r="A23" s="70" t="s">
        <v>2</v>
      </c>
      <c r="B23">
        <v>101</v>
      </c>
      <c r="C23">
        <v>98</v>
      </c>
      <c r="D23">
        <v>98</v>
      </c>
      <c r="E23">
        <v>71</v>
      </c>
      <c r="F23">
        <v>58</v>
      </c>
      <c r="G23">
        <v>52</v>
      </c>
      <c r="H23">
        <v>55</v>
      </c>
      <c r="I23">
        <v>45</v>
      </c>
      <c r="J23">
        <v>60</v>
      </c>
      <c r="K23">
        <v>71</v>
      </c>
      <c r="L23" s="71"/>
      <c r="M23">
        <v>24</v>
      </c>
      <c r="N23">
        <v>22</v>
      </c>
      <c r="O23">
        <v>19</v>
      </c>
      <c r="P23">
        <v>18</v>
      </c>
      <c r="Q23">
        <v>17</v>
      </c>
      <c r="R23">
        <v>18</v>
      </c>
      <c r="S23">
        <v>17</v>
      </c>
      <c r="T23">
        <v>18</v>
      </c>
      <c r="U23">
        <v>19</v>
      </c>
      <c r="V23">
        <v>25</v>
      </c>
      <c r="W23" s="71"/>
      <c r="X23">
        <v>36</v>
      </c>
      <c r="Y23">
        <v>31</v>
      </c>
      <c r="Z23">
        <v>29</v>
      </c>
      <c r="AA23">
        <v>29</v>
      </c>
      <c r="AB23">
        <v>23</v>
      </c>
      <c r="AC23">
        <v>17</v>
      </c>
      <c r="AD23">
        <v>22</v>
      </c>
      <c r="AE23">
        <v>12</v>
      </c>
      <c r="AF23">
        <v>22</v>
      </c>
      <c r="AG23">
        <v>27</v>
      </c>
      <c r="AH23" s="71"/>
      <c r="AI23">
        <v>37</v>
      </c>
      <c r="AJ23">
        <v>40</v>
      </c>
      <c r="AK23">
        <v>11</v>
      </c>
      <c r="AL23">
        <v>20</v>
      </c>
      <c r="AM23">
        <v>13</v>
      </c>
      <c r="AN23">
        <v>11</v>
      </c>
      <c r="AO23">
        <v>11</v>
      </c>
      <c r="AP23">
        <v>5</v>
      </c>
      <c r="AQ23">
        <v>8</v>
      </c>
      <c r="AR23">
        <v>9</v>
      </c>
      <c r="AS23" s="71"/>
      <c r="AT23">
        <v>0</v>
      </c>
      <c r="AU23">
        <v>0</v>
      </c>
      <c r="AV23">
        <v>1</v>
      </c>
      <c r="AW23">
        <v>0</v>
      </c>
      <c r="AX23">
        <v>1</v>
      </c>
      <c r="AY23">
        <v>0</v>
      </c>
      <c r="AZ23">
        <v>0</v>
      </c>
      <c r="BA23">
        <v>1</v>
      </c>
      <c r="BB23">
        <v>0</v>
      </c>
      <c r="BC23">
        <v>1</v>
      </c>
      <c r="BG23" s="11">
        <f>B23+(M23*$BW$9)+(Progression!X23*$BW$10)+(Progression!AI23*$BW$11)+(Progression!AT23*$BW$15)</f>
        <v>200.6</v>
      </c>
      <c r="BH23" s="11">
        <f>C23+(N23*$BW$9)+(Progression!Y23*$BW$10)+(Progression!AJ23*$BW$11)+(Progression!AU23*$BW$15)</f>
        <v>194.6</v>
      </c>
      <c r="BI23" s="11">
        <f>D23+(O23*$BW$9)+(Progression!Z23*$BW$10)+(Progression!AK23*$BW$11)+(Progression!AV23*$BW$15)</f>
        <v>156.39999999999998</v>
      </c>
      <c r="BJ23" s="11">
        <f>E23+(P23*$BW$9)+(Progression!AA23*$BW$10)+(Progression!AL23*$BW$11)+(Progression!AW23*$BW$15)</f>
        <v>138.4</v>
      </c>
      <c r="BK23" s="11">
        <f>F23+(Q23*$BW$9)+(Progression!AB23*$BW$10)+(Progression!AM23*$BW$11)+(Progression!AX23*$BW$15)</f>
        <v>111.19999999999999</v>
      </c>
      <c r="BL23" s="11">
        <f>G23+(R23*$BW$9)+(Progression!AC23*$BW$10)+(Progression!AN23*$BW$11)+(Progression!AY23*$BW$15)</f>
        <v>96.600000000000009</v>
      </c>
      <c r="BM23" s="11">
        <f>H23+(S23*$BW$9)+(Progression!AD23*$BW$10)+(Progression!AO23*$BW$11)+(Progression!AZ23*$BW$15)</f>
        <v>103.8</v>
      </c>
      <c r="BN23" s="88">
        <f>I23+(T23*$BW$9)+(Progression!AE23*$BW$10)+(Progression!AP23*$BW$11)+(Progression!BA23*$BW$15)</f>
        <v>78.400000000000006</v>
      </c>
      <c r="BO23" s="88">
        <f>J23+(U23*$BW$9)+(Progression!AF23*$BW$10)+(Progression!AQ23*$BW$11)+(Progression!BB23*$BW$15)</f>
        <v>106.8</v>
      </c>
      <c r="BP23" s="88">
        <f>K23+(V23*$BW$9)+(Progression!AG23*$BW$10)+(Progression!AR23*$BW$11)+(Progression!BC23*$BW$15)</f>
        <v>129.80000000000001</v>
      </c>
      <c r="BR23" s="29">
        <f t="shared" si="0"/>
        <v>41.168709800850849</v>
      </c>
      <c r="BT23" s="88">
        <f t="shared" si="1"/>
        <v>105</v>
      </c>
    </row>
    <row r="24" spans="1:72" x14ac:dyDescent="0.3">
      <c r="A24" s="70" t="s">
        <v>3</v>
      </c>
      <c r="B24">
        <v>366</v>
      </c>
      <c r="C24">
        <v>318</v>
      </c>
      <c r="D24">
        <v>324</v>
      </c>
      <c r="E24">
        <v>323</v>
      </c>
      <c r="F24">
        <v>270</v>
      </c>
      <c r="G24">
        <v>277</v>
      </c>
      <c r="H24">
        <v>204</v>
      </c>
      <c r="I24">
        <v>203</v>
      </c>
      <c r="J24">
        <v>256</v>
      </c>
      <c r="K24">
        <v>308</v>
      </c>
      <c r="L24" s="71"/>
      <c r="M24">
        <v>101</v>
      </c>
      <c r="N24">
        <v>95</v>
      </c>
      <c r="O24">
        <v>74</v>
      </c>
      <c r="P24">
        <v>90</v>
      </c>
      <c r="Q24">
        <v>70</v>
      </c>
      <c r="R24">
        <v>80</v>
      </c>
      <c r="S24">
        <v>73</v>
      </c>
      <c r="T24">
        <v>77</v>
      </c>
      <c r="U24">
        <v>89</v>
      </c>
      <c r="V24">
        <v>137</v>
      </c>
      <c r="W24" s="71"/>
      <c r="X24">
        <v>138</v>
      </c>
      <c r="Y24">
        <v>142</v>
      </c>
      <c r="Z24">
        <v>149</v>
      </c>
      <c r="AA24">
        <v>136</v>
      </c>
      <c r="AB24">
        <v>143</v>
      </c>
      <c r="AC24">
        <v>124</v>
      </c>
      <c r="AD24">
        <v>72</v>
      </c>
      <c r="AE24">
        <v>92</v>
      </c>
      <c r="AF24">
        <v>132</v>
      </c>
      <c r="AG24">
        <v>105</v>
      </c>
      <c r="AH24" s="71"/>
      <c r="AI24">
        <v>64</v>
      </c>
      <c r="AJ24">
        <v>68</v>
      </c>
      <c r="AK24">
        <v>67</v>
      </c>
      <c r="AL24">
        <v>76</v>
      </c>
      <c r="AM24">
        <v>45</v>
      </c>
      <c r="AN24">
        <v>47</v>
      </c>
      <c r="AO24">
        <v>31</v>
      </c>
      <c r="AP24">
        <v>26</v>
      </c>
      <c r="AQ24">
        <v>22</v>
      </c>
      <c r="AR24">
        <v>43</v>
      </c>
      <c r="AS24" s="71"/>
      <c r="AT24">
        <v>67</v>
      </c>
      <c r="AU24">
        <v>68</v>
      </c>
      <c r="AV24">
        <v>65</v>
      </c>
      <c r="AW24">
        <v>36</v>
      </c>
      <c r="AX24">
        <v>47</v>
      </c>
      <c r="AY24">
        <v>45</v>
      </c>
      <c r="AZ24">
        <v>41</v>
      </c>
      <c r="BA24">
        <v>26</v>
      </c>
      <c r="BB24">
        <v>66</v>
      </c>
      <c r="BC24">
        <v>45</v>
      </c>
      <c r="BG24" s="11">
        <f>B24+(M24*$BW$9)+(Progression!X24*$BW$10)+(Progression!AI24*$BW$11)+(Progression!AT24*$BW$15)</f>
        <v>728.59999999999991</v>
      </c>
      <c r="BH24" s="11">
        <f>C24+(N24*$BW$9)+(Progression!Y24*$BW$10)+(Progression!AJ24*$BW$11)+(Progression!AU24*$BW$15)</f>
        <v>685.6</v>
      </c>
      <c r="BI24" s="11">
        <f>D24+(O24*$BW$9)+(Progression!Z24*$BW$10)+(Progression!AK24*$BW$11)+(Progression!AV24*$BW$15)</f>
        <v>677.6</v>
      </c>
      <c r="BJ24" s="11">
        <f>E24+(P24*$BW$9)+(Progression!AA24*$BW$10)+(Progression!AL24*$BW$11)+(Progression!AW24*$BW$15)</f>
        <v>658.2</v>
      </c>
      <c r="BK24" s="11">
        <f>F24+(Q24*$BW$9)+(Progression!AB24*$BW$10)+(Progression!AM24*$BW$11)+(Progression!AX24*$BW$15)</f>
        <v>570</v>
      </c>
      <c r="BL24" s="11">
        <f>G24+(R24*$BW$9)+(Progression!AC24*$BW$10)+(Progression!AN24*$BW$11)+(Progression!AY24*$BW$15)</f>
        <v>566.4</v>
      </c>
      <c r="BM24" s="11">
        <f>H24+(S24*$BW$9)+(Progression!AD24*$BW$10)+(Progression!AO24*$BW$11)+(Progression!AZ24*$BW$15)</f>
        <v>412.59999999999997</v>
      </c>
      <c r="BN24" s="88">
        <f>I24+(T24*$BW$9)+(Progression!AE24*$BW$10)+(Progression!AP24*$BW$11)+(Progression!BA24*$BW$15)</f>
        <v>413.8</v>
      </c>
      <c r="BO24" s="88">
        <f>J24+(U24*$BW$9)+(Progression!AF24*$BW$10)+(Progression!AQ24*$BW$11)+(Progression!BB24*$BW$15)</f>
        <v>551.59999999999991</v>
      </c>
      <c r="BP24" s="88">
        <f>K24+(V24*$BW$9)+(Progression!AG24*$BW$10)+(Progression!AR24*$BW$11)+(Progression!BC24*$BW$15)</f>
        <v>619.20000000000005</v>
      </c>
      <c r="BR24" s="29">
        <f t="shared" si="0"/>
        <v>108.75496617013275</v>
      </c>
      <c r="BT24" s="88">
        <f t="shared" si="1"/>
        <v>528.19999999999993</v>
      </c>
    </row>
    <row r="25" spans="1:72" x14ac:dyDescent="0.3">
      <c r="A25" s="70" t="s">
        <v>4</v>
      </c>
      <c r="B25">
        <v>443</v>
      </c>
      <c r="C25">
        <v>353</v>
      </c>
      <c r="D25">
        <v>345</v>
      </c>
      <c r="E25">
        <v>238</v>
      </c>
      <c r="F25">
        <v>243</v>
      </c>
      <c r="G25">
        <v>261</v>
      </c>
      <c r="H25">
        <v>218</v>
      </c>
      <c r="I25">
        <v>263</v>
      </c>
      <c r="J25">
        <v>287</v>
      </c>
      <c r="K25">
        <v>310</v>
      </c>
      <c r="L25" s="71"/>
      <c r="M25">
        <v>108</v>
      </c>
      <c r="N25">
        <v>122</v>
      </c>
      <c r="O25">
        <v>63</v>
      </c>
      <c r="P25">
        <v>62</v>
      </c>
      <c r="Q25">
        <v>90</v>
      </c>
      <c r="R25">
        <v>91</v>
      </c>
      <c r="S25">
        <v>75</v>
      </c>
      <c r="T25">
        <v>97</v>
      </c>
      <c r="U25">
        <v>103</v>
      </c>
      <c r="V25">
        <v>122</v>
      </c>
      <c r="W25" s="71"/>
      <c r="X25">
        <v>190</v>
      </c>
      <c r="Y25">
        <v>160</v>
      </c>
      <c r="Z25">
        <v>122</v>
      </c>
      <c r="AA25">
        <v>124</v>
      </c>
      <c r="AB25">
        <v>108</v>
      </c>
      <c r="AC25">
        <v>106</v>
      </c>
      <c r="AD25">
        <v>86</v>
      </c>
      <c r="AE25">
        <v>87</v>
      </c>
      <c r="AF25">
        <v>92</v>
      </c>
      <c r="AG25">
        <v>112</v>
      </c>
      <c r="AH25" s="71"/>
      <c r="AI25">
        <v>37</v>
      </c>
      <c r="AJ25">
        <v>38</v>
      </c>
      <c r="AK25">
        <v>45</v>
      </c>
      <c r="AL25">
        <v>32</v>
      </c>
      <c r="AM25">
        <v>27</v>
      </c>
      <c r="AN25">
        <v>31</v>
      </c>
      <c r="AO25">
        <v>19</v>
      </c>
      <c r="AP25">
        <v>27</v>
      </c>
      <c r="AQ25">
        <v>37</v>
      </c>
      <c r="AR25">
        <v>35</v>
      </c>
      <c r="AS25" s="71"/>
      <c r="AT25">
        <v>0</v>
      </c>
      <c r="AU25">
        <v>3</v>
      </c>
      <c r="AV25">
        <v>5</v>
      </c>
      <c r="AW25">
        <v>6</v>
      </c>
      <c r="AX25">
        <v>3</v>
      </c>
      <c r="AY25">
        <v>6</v>
      </c>
      <c r="AZ25">
        <v>0</v>
      </c>
      <c r="BA25">
        <v>0</v>
      </c>
      <c r="BB25">
        <v>2</v>
      </c>
      <c r="BC25">
        <v>2</v>
      </c>
      <c r="BG25" s="11">
        <f>B25+(M25*$BW$9)+(Progression!X25*$BW$10)+(Progression!AI25*$BW$11)+(Progression!AT25*$BW$15)</f>
        <v>763.8</v>
      </c>
      <c r="BH25" s="11">
        <f>C25+(N25*$BW$9)+(Progression!Y25*$BW$10)+(Progression!AJ25*$BW$11)+(Progression!AU25*$BW$15)</f>
        <v>659.2</v>
      </c>
      <c r="BI25" s="11">
        <f>D25+(O25*$BW$9)+(Progression!Z25*$BW$10)+(Progression!AK25*$BW$11)+(Progression!AV25*$BW$15)</f>
        <v>576.4</v>
      </c>
      <c r="BJ25" s="11">
        <f>E25+(P25*$BW$9)+(Progression!AA25*$BW$10)+(Progression!AL25*$BW$11)+(Progression!AW25*$BW$15)</f>
        <v>456</v>
      </c>
      <c r="BK25" s="11">
        <f>F25+(Q25*$BW$9)+(Progression!AB25*$BW$10)+(Progression!AM25*$BW$11)+(Progression!AX25*$BW$15)</f>
        <v>458.4</v>
      </c>
      <c r="BL25" s="11">
        <f>G25+(R25*$BW$9)+(Progression!AC25*$BW$10)+(Progression!AN25*$BW$11)+(Progression!AY25*$BW$15)</f>
        <v>483</v>
      </c>
      <c r="BM25" s="11">
        <f>H25+(S25*$BW$9)+(Progression!AD25*$BW$10)+(Progression!AO25*$BW$11)+(Progression!AZ25*$BW$15)</f>
        <v>386.8</v>
      </c>
      <c r="BN25" s="88">
        <f>I25+(T25*$BW$9)+(Progression!AE25*$BW$10)+(Progression!AP25*$BW$11)+(Progression!BA25*$BW$15)</f>
        <v>460</v>
      </c>
      <c r="BO25" s="88">
        <f>J25+(U25*$BW$9)+(Progression!AF25*$BW$10)+(Progression!AQ25*$BW$11)+(Progression!BB25*$BW$15)</f>
        <v>507.79999999999995</v>
      </c>
      <c r="BP25" s="88">
        <f>K25+(V25*$BW$9)+(Progression!AG25*$BW$10)+(Progression!AR25*$BW$11)+(Progression!BC25*$BW$15)</f>
        <v>563.6</v>
      </c>
      <c r="BR25" s="29">
        <f t="shared" si="0"/>
        <v>112.21266515960724</v>
      </c>
      <c r="BT25" s="88">
        <f t="shared" si="1"/>
        <v>510.4666666666667</v>
      </c>
    </row>
    <row r="26" spans="1:72" x14ac:dyDescent="0.3">
      <c r="A26" s="70" t="s">
        <v>5</v>
      </c>
      <c r="B26">
        <v>404</v>
      </c>
      <c r="C26">
        <v>383</v>
      </c>
      <c r="D26">
        <v>401</v>
      </c>
      <c r="E26">
        <v>375</v>
      </c>
      <c r="F26">
        <v>376</v>
      </c>
      <c r="G26">
        <v>356</v>
      </c>
      <c r="H26">
        <v>275</v>
      </c>
      <c r="I26">
        <v>316</v>
      </c>
      <c r="J26">
        <v>269</v>
      </c>
      <c r="K26">
        <v>326</v>
      </c>
      <c r="L26" s="71"/>
      <c r="M26">
        <v>148</v>
      </c>
      <c r="N26">
        <v>146</v>
      </c>
      <c r="O26">
        <v>130</v>
      </c>
      <c r="P26">
        <v>154</v>
      </c>
      <c r="Q26">
        <v>147</v>
      </c>
      <c r="R26">
        <v>145</v>
      </c>
      <c r="S26">
        <v>105</v>
      </c>
      <c r="T26">
        <v>119</v>
      </c>
      <c r="U26">
        <v>108</v>
      </c>
      <c r="V26">
        <v>123</v>
      </c>
      <c r="W26" s="71"/>
      <c r="X26">
        <v>154</v>
      </c>
      <c r="Y26">
        <v>160</v>
      </c>
      <c r="Z26">
        <v>153</v>
      </c>
      <c r="AA26">
        <v>142</v>
      </c>
      <c r="AB26">
        <v>133</v>
      </c>
      <c r="AC26">
        <v>104</v>
      </c>
      <c r="AD26">
        <v>69</v>
      </c>
      <c r="AE26">
        <v>114</v>
      </c>
      <c r="AF26">
        <v>105</v>
      </c>
      <c r="AG26">
        <v>137</v>
      </c>
      <c r="AH26" s="71"/>
      <c r="AI26">
        <v>39</v>
      </c>
      <c r="AJ26">
        <v>58</v>
      </c>
      <c r="AK26">
        <v>45</v>
      </c>
      <c r="AL26">
        <v>27</v>
      </c>
      <c r="AM26">
        <v>40</v>
      </c>
      <c r="AN26">
        <v>24</v>
      </c>
      <c r="AO26">
        <v>28</v>
      </c>
      <c r="AP26">
        <v>30</v>
      </c>
      <c r="AQ26">
        <v>26</v>
      </c>
      <c r="AR26">
        <v>33</v>
      </c>
      <c r="AS26" s="71"/>
      <c r="AT26">
        <v>30</v>
      </c>
      <c r="AU26">
        <v>21</v>
      </c>
      <c r="AV26">
        <v>23</v>
      </c>
      <c r="AW26">
        <v>15</v>
      </c>
      <c r="AX26">
        <v>8</v>
      </c>
      <c r="AY26">
        <v>6</v>
      </c>
      <c r="AZ26">
        <v>11</v>
      </c>
      <c r="BA26">
        <v>12</v>
      </c>
      <c r="BB26">
        <v>6</v>
      </c>
      <c r="BC26">
        <v>9</v>
      </c>
      <c r="BG26" s="11">
        <f>B26+(M26*$BW$9)+(Progression!X26*$BW$10)+(Progression!AI26*$BW$11)+(Progression!AT26*$BW$15)</f>
        <v>753.19999999999993</v>
      </c>
      <c r="BH26" s="11">
        <f>C26+(N26*$BW$9)+(Progression!Y26*$BW$10)+(Progression!AJ26*$BW$11)+(Progression!AU26*$BW$15)</f>
        <v>750.4</v>
      </c>
      <c r="BI26" s="11">
        <f>D26+(O26*$BW$9)+(Progression!Z26*$BW$10)+(Progression!AK26*$BW$11)+(Progression!AV26*$BW$15)</f>
        <v>735</v>
      </c>
      <c r="BJ26" s="11">
        <f>E26+(P26*$BW$9)+(Progression!AA26*$BW$10)+(Progression!AL26*$BW$11)+(Progression!AW26*$BW$15)</f>
        <v>687.6</v>
      </c>
      <c r="BK26" s="11">
        <f>F26+(Q26*$BW$9)+(Progression!AB26*$BW$10)+(Progression!AM26*$BW$11)+(Progression!AX26*$BW$15)</f>
        <v>682.6</v>
      </c>
      <c r="BL26" s="11">
        <f>G26+(R26*$BW$9)+(Progression!AC26*$BW$10)+(Progression!AN26*$BW$11)+(Progression!AY26*$BW$15)</f>
        <v>610.79999999999995</v>
      </c>
      <c r="BM26" s="11">
        <f>H26+(S26*$BW$9)+(Progression!AD26*$BW$10)+(Progression!AO26*$BW$11)+(Progression!AZ26*$BW$15)</f>
        <v>472.6</v>
      </c>
      <c r="BN26" s="88">
        <f>I26+(T26*$BW$9)+(Progression!AE26*$BW$10)+(Progression!AP26*$BW$11)+(Progression!BA26*$BW$15)</f>
        <v>573.20000000000005</v>
      </c>
      <c r="BO26" s="88">
        <f>J26+(U26*$BW$9)+(Progression!AF26*$BW$10)+(Progression!AQ26*$BW$11)+(Progression!BB26*$BW$15)</f>
        <v>497.59999999999997</v>
      </c>
      <c r="BP26" s="88">
        <f>K26+(V26*$BW$9)+(Progression!AG26*$BW$10)+(Progression!AR26*$BW$11)+(Progression!BC26*$BW$15)</f>
        <v>610</v>
      </c>
      <c r="BR26" s="29">
        <f t="shared" si="0"/>
        <v>101.40700173064995</v>
      </c>
      <c r="BT26" s="88">
        <f t="shared" si="1"/>
        <v>560.26666666666665</v>
      </c>
    </row>
    <row r="27" spans="1:72" x14ac:dyDescent="0.3">
      <c r="A27" s="70" t="s">
        <v>6</v>
      </c>
      <c r="B27">
        <v>334</v>
      </c>
      <c r="C27">
        <v>318</v>
      </c>
      <c r="D27">
        <v>364</v>
      </c>
      <c r="E27">
        <v>294</v>
      </c>
      <c r="F27">
        <v>326</v>
      </c>
      <c r="G27">
        <v>323</v>
      </c>
      <c r="H27">
        <v>283</v>
      </c>
      <c r="I27">
        <v>269</v>
      </c>
      <c r="J27">
        <v>228</v>
      </c>
      <c r="K27">
        <v>240</v>
      </c>
      <c r="L27" s="71"/>
      <c r="M27">
        <v>100</v>
      </c>
      <c r="N27">
        <v>126</v>
      </c>
      <c r="O27">
        <v>103</v>
      </c>
      <c r="P27">
        <v>85</v>
      </c>
      <c r="Q27">
        <v>119</v>
      </c>
      <c r="R27">
        <v>127</v>
      </c>
      <c r="S27">
        <v>112</v>
      </c>
      <c r="T27">
        <v>110</v>
      </c>
      <c r="U27">
        <v>87</v>
      </c>
      <c r="V27">
        <v>88</v>
      </c>
      <c r="W27" s="71"/>
      <c r="X27">
        <v>144</v>
      </c>
      <c r="Y27">
        <v>165</v>
      </c>
      <c r="Z27">
        <v>147</v>
      </c>
      <c r="AA27">
        <v>129</v>
      </c>
      <c r="AB27">
        <v>127</v>
      </c>
      <c r="AC27">
        <v>111</v>
      </c>
      <c r="AD27">
        <v>105</v>
      </c>
      <c r="AE27">
        <v>80</v>
      </c>
      <c r="AF27">
        <v>83</v>
      </c>
      <c r="AG27">
        <v>84</v>
      </c>
      <c r="AH27" s="71"/>
      <c r="AI27">
        <v>51</v>
      </c>
      <c r="AJ27">
        <v>50</v>
      </c>
      <c r="AK27">
        <v>57</v>
      </c>
      <c r="AL27">
        <v>56</v>
      </c>
      <c r="AM27">
        <v>50</v>
      </c>
      <c r="AN27">
        <v>45</v>
      </c>
      <c r="AO27">
        <v>29</v>
      </c>
      <c r="AP27">
        <v>26</v>
      </c>
      <c r="AQ27">
        <v>25</v>
      </c>
      <c r="AR27">
        <v>38</v>
      </c>
      <c r="AS27" s="71"/>
      <c r="AT27">
        <v>18</v>
      </c>
      <c r="AU27">
        <v>36</v>
      </c>
      <c r="AV27">
        <v>19</v>
      </c>
      <c r="AW27">
        <v>15</v>
      </c>
      <c r="AX27">
        <v>16</v>
      </c>
      <c r="AY27">
        <v>16</v>
      </c>
      <c r="AZ27">
        <v>18</v>
      </c>
      <c r="BA27">
        <v>14</v>
      </c>
      <c r="BB27">
        <v>13</v>
      </c>
      <c r="BC27">
        <v>11</v>
      </c>
      <c r="BG27" s="11">
        <f>B27+(M27*$BW$9)+(Progression!X27*$BW$10)+(Progression!AI27*$BW$11)+(Progression!AT27*$BW$15)</f>
        <v>637.20000000000005</v>
      </c>
      <c r="BH27" s="11">
        <f>C27+(N27*$BW$9)+(Progression!Y27*$BW$10)+(Progression!AJ27*$BW$11)+(Progression!AU27*$BW$15)</f>
        <v>679.8</v>
      </c>
      <c r="BI27" s="11">
        <f>D27+(O27*$BW$9)+(Progression!Z27*$BW$10)+(Progression!AK27*$BW$11)+(Progression!AV27*$BW$15)</f>
        <v>680.8</v>
      </c>
      <c r="BJ27" s="11">
        <f>E27+(P27*$BW$9)+(Progression!AA27*$BW$10)+(Progression!AL27*$BW$11)+(Progression!AW27*$BW$15)</f>
        <v>573.20000000000005</v>
      </c>
      <c r="BK27" s="11">
        <f>F27+(Q27*$BW$9)+(Progression!AB27*$BW$10)+(Progression!AM27*$BW$11)+(Progression!AX27*$BW$15)</f>
        <v>624.20000000000005</v>
      </c>
      <c r="BL27" s="11">
        <f>G27+(R27*$BW$9)+(Progression!AC27*$BW$10)+(Progression!AN27*$BW$11)+(Progression!AY27*$BW$15)</f>
        <v>605.6</v>
      </c>
      <c r="BM27" s="11">
        <f>H27+(S27*$BW$9)+(Progression!AD27*$BW$10)+(Progression!AO27*$BW$11)+(Progression!AZ27*$BW$15)</f>
        <v>530.4</v>
      </c>
      <c r="BN27" s="88">
        <f>I27+(T27*$BW$9)+(Progression!AE27*$BW$10)+(Progression!AP27*$BW$11)+(Progression!BA27*$BW$15)</f>
        <v>482.2</v>
      </c>
      <c r="BO27" s="88">
        <f>J27+(U27*$BW$9)+(Progression!AF27*$BW$10)+(Progression!AQ27*$BW$11)+(Progression!BB27*$BW$15)</f>
        <v>423.6</v>
      </c>
      <c r="BP27" s="88">
        <f>K27+(V27*$BW$9)+(Progression!AG27*$BW$10)+(Progression!AR27*$BW$11)+(Progression!BC27*$BW$15)</f>
        <v>451</v>
      </c>
      <c r="BR27" s="29">
        <f t="shared" si="0"/>
        <v>93.0473714477382</v>
      </c>
      <c r="BT27" s="88">
        <f t="shared" si="1"/>
        <v>452.26666666666665</v>
      </c>
    </row>
    <row r="28" spans="1:72" x14ac:dyDescent="0.3">
      <c r="A28" s="70" t="s">
        <v>7</v>
      </c>
      <c r="B28">
        <v>302</v>
      </c>
      <c r="C28">
        <v>308</v>
      </c>
      <c r="D28">
        <v>307</v>
      </c>
      <c r="E28">
        <v>208</v>
      </c>
      <c r="F28">
        <v>245</v>
      </c>
      <c r="G28">
        <v>234</v>
      </c>
      <c r="H28">
        <v>193</v>
      </c>
      <c r="I28">
        <v>179</v>
      </c>
      <c r="J28">
        <v>185</v>
      </c>
      <c r="K28">
        <v>213</v>
      </c>
      <c r="L28" s="71"/>
      <c r="M28">
        <v>99</v>
      </c>
      <c r="N28">
        <v>112</v>
      </c>
      <c r="O28">
        <v>79</v>
      </c>
      <c r="P28">
        <v>62</v>
      </c>
      <c r="Q28">
        <v>80</v>
      </c>
      <c r="R28">
        <v>83</v>
      </c>
      <c r="S28">
        <v>62</v>
      </c>
      <c r="T28">
        <v>62</v>
      </c>
      <c r="U28">
        <v>72</v>
      </c>
      <c r="V28">
        <v>89</v>
      </c>
      <c r="W28" s="71"/>
      <c r="X28">
        <v>155</v>
      </c>
      <c r="Y28">
        <v>133</v>
      </c>
      <c r="Z28">
        <v>126</v>
      </c>
      <c r="AA28">
        <v>92</v>
      </c>
      <c r="AB28">
        <v>100</v>
      </c>
      <c r="AC28">
        <v>102</v>
      </c>
      <c r="AD28">
        <v>74</v>
      </c>
      <c r="AE28">
        <v>69</v>
      </c>
      <c r="AF28">
        <v>69</v>
      </c>
      <c r="AG28">
        <v>85</v>
      </c>
      <c r="AH28" s="71"/>
      <c r="AI28">
        <v>27</v>
      </c>
      <c r="AJ28">
        <v>31</v>
      </c>
      <c r="AK28">
        <v>51</v>
      </c>
      <c r="AL28">
        <v>32</v>
      </c>
      <c r="AM28">
        <v>39</v>
      </c>
      <c r="AN28">
        <v>19</v>
      </c>
      <c r="AO28">
        <v>26</v>
      </c>
      <c r="AP28">
        <v>22</v>
      </c>
      <c r="AQ28">
        <v>22</v>
      </c>
      <c r="AR28">
        <v>16</v>
      </c>
      <c r="AS28" s="71"/>
      <c r="AT28">
        <v>64</v>
      </c>
      <c r="AU28">
        <v>68</v>
      </c>
      <c r="AV28">
        <v>75</v>
      </c>
      <c r="AW28">
        <v>54</v>
      </c>
      <c r="AX28">
        <v>46</v>
      </c>
      <c r="AY28">
        <v>37</v>
      </c>
      <c r="AZ28">
        <v>24</v>
      </c>
      <c r="BA28">
        <v>33</v>
      </c>
      <c r="BB28">
        <v>26</v>
      </c>
      <c r="BC28">
        <v>48</v>
      </c>
      <c r="BG28" s="11">
        <f>B28+(M28*$BW$9)+(Progression!X28*$BW$10)+(Progression!AI28*$BW$11)+(Progression!AT28*$BW$15)</f>
        <v>632.6</v>
      </c>
      <c r="BH28" s="11">
        <f>C28+(N28*$BW$9)+(Progression!Y28*$BW$10)+(Progression!AJ28*$BW$11)+(Progression!AU28*$BW$15)</f>
        <v>635.80000000000007</v>
      </c>
      <c r="BI28" s="11">
        <f>D28+(O28*$BW$9)+(Progression!Z28*$BW$10)+(Progression!AK28*$BW$11)+(Progression!AV28*$BW$15)</f>
        <v>632.4</v>
      </c>
      <c r="BJ28" s="11">
        <f>E28+(P28*$BW$9)+(Progression!AA28*$BW$10)+(Progression!AL28*$BW$11)+(Progression!AW28*$BW$15)</f>
        <v>442</v>
      </c>
      <c r="BK28" s="11">
        <f>F28+(Q28*$BW$9)+(Progression!AB28*$BW$10)+(Progression!AM28*$BW$11)+(Progression!AX28*$BW$15)</f>
        <v>501.8</v>
      </c>
      <c r="BL28" s="11">
        <f>G28+(R28*$BW$9)+(Progression!AC28*$BW$10)+(Progression!AN28*$BW$11)+(Progression!AY28*$BW$15)</f>
        <v>462.2</v>
      </c>
      <c r="BM28" s="11">
        <f>H28+(S28*$BW$9)+(Progression!AD28*$BW$10)+(Progression!AO28*$BW$11)+(Progression!AZ28*$BW$15)</f>
        <v>371.8</v>
      </c>
      <c r="BN28" s="88">
        <f>I28+(T28*$BW$9)+(Progression!AE28*$BW$10)+(Progression!AP28*$BW$11)+(Progression!BA28*$BW$15)</f>
        <v>357</v>
      </c>
      <c r="BO28" s="88">
        <f>J28+(U28*$BW$9)+(Progression!AF28*$BW$10)+(Progression!AQ28*$BW$11)+(Progression!BB28*$BW$15)</f>
        <v>364</v>
      </c>
      <c r="BP28" s="88">
        <f>K28+(V28*$BW$9)+(Progression!AG28*$BW$10)+(Progression!AR28*$BW$11)+(Progression!BC28*$BW$15)</f>
        <v>436.4</v>
      </c>
      <c r="BR28" s="29">
        <f t="shared" si="0"/>
        <v>113.08101324075405</v>
      </c>
      <c r="BT28" s="88">
        <f t="shared" si="1"/>
        <v>385.8</v>
      </c>
    </row>
    <row r="29" spans="1:72" x14ac:dyDescent="0.3">
      <c r="A29" s="72" t="s">
        <v>8</v>
      </c>
      <c r="B29" s="6">
        <v>451</v>
      </c>
      <c r="C29" s="6">
        <v>443</v>
      </c>
      <c r="D29" s="6">
        <v>457</v>
      </c>
      <c r="E29" s="6">
        <v>401</v>
      </c>
      <c r="F29" s="6">
        <v>353</v>
      </c>
      <c r="G29" s="6">
        <v>377</v>
      </c>
      <c r="H29" s="6">
        <v>334</v>
      </c>
      <c r="I29" s="6">
        <v>324</v>
      </c>
      <c r="J29" s="6">
        <v>392</v>
      </c>
      <c r="K29" s="6">
        <v>456</v>
      </c>
      <c r="L29" s="71"/>
      <c r="M29" s="6">
        <v>146</v>
      </c>
      <c r="N29" s="6">
        <v>166</v>
      </c>
      <c r="O29" s="6">
        <v>131</v>
      </c>
      <c r="P29" s="6">
        <v>156</v>
      </c>
      <c r="Q29" s="6">
        <v>146</v>
      </c>
      <c r="R29" s="6">
        <v>150</v>
      </c>
      <c r="S29" s="6">
        <v>137</v>
      </c>
      <c r="T29" s="6">
        <v>138</v>
      </c>
      <c r="U29" s="6">
        <v>155</v>
      </c>
      <c r="V29" s="6">
        <v>176</v>
      </c>
      <c r="W29" s="71"/>
      <c r="X29" s="6">
        <v>178</v>
      </c>
      <c r="Y29" s="6">
        <v>175</v>
      </c>
      <c r="Z29" s="6">
        <v>168</v>
      </c>
      <c r="AA29" s="6">
        <v>150</v>
      </c>
      <c r="AB29" s="6">
        <v>119</v>
      </c>
      <c r="AC29" s="6">
        <v>121</v>
      </c>
      <c r="AD29" s="6">
        <v>102</v>
      </c>
      <c r="AE29" s="6">
        <v>90</v>
      </c>
      <c r="AF29" s="6">
        <v>137</v>
      </c>
      <c r="AG29" s="6">
        <v>183</v>
      </c>
      <c r="AH29" s="71"/>
      <c r="AI29" s="6">
        <v>80</v>
      </c>
      <c r="AJ29" s="6">
        <v>76</v>
      </c>
      <c r="AK29" s="6">
        <v>54</v>
      </c>
      <c r="AL29" s="6">
        <v>42</v>
      </c>
      <c r="AM29" s="6">
        <v>21</v>
      </c>
      <c r="AN29" s="6">
        <v>17</v>
      </c>
      <c r="AO29" s="6">
        <v>18</v>
      </c>
      <c r="AP29" s="6">
        <v>26</v>
      </c>
      <c r="AQ29" s="6">
        <v>32</v>
      </c>
      <c r="AR29" s="6">
        <v>32</v>
      </c>
      <c r="AS29" s="71"/>
      <c r="AT29" s="6">
        <v>15</v>
      </c>
      <c r="AU29" s="6">
        <v>22</v>
      </c>
      <c r="AV29" s="6">
        <v>30</v>
      </c>
      <c r="AW29" s="6">
        <v>40</v>
      </c>
      <c r="AX29" s="6">
        <v>37</v>
      </c>
      <c r="AY29" s="6">
        <v>52</v>
      </c>
      <c r="AZ29" s="6">
        <v>39</v>
      </c>
      <c r="BA29" s="6">
        <v>42</v>
      </c>
      <c r="BB29" s="6">
        <v>44</v>
      </c>
      <c r="BC29" s="6">
        <v>44</v>
      </c>
      <c r="BG29" s="86">
        <f>B29+(M29*$BW$9)+(Progression!X29*$BW$10)+(Progression!AI29*$BW$11)+(Progression!AT29*$BW$15)</f>
        <v>856.8</v>
      </c>
      <c r="BH29" s="86">
        <f>C29+(N29*$BW$9)+(Progression!Y29*$BW$10)+(Progression!AJ29*$BW$11)+(Progression!AU29*$BW$15)</f>
        <v>864</v>
      </c>
      <c r="BI29" s="86">
        <f>D29+(O29*$BW$9)+(Progression!Z29*$BW$10)+(Progression!AK29*$BW$11)+(Progression!AV29*$BW$15)</f>
        <v>824.59999999999991</v>
      </c>
      <c r="BJ29" s="86">
        <f>E29+(P29*$BW$9)+(Progression!AA29*$BW$10)+(Progression!AL29*$BW$11)+(Progression!AW29*$BW$15)</f>
        <v>766.19999999999993</v>
      </c>
      <c r="BK29" s="86">
        <f>F29+(Q29*$BW$9)+(Progression!AB29*$BW$10)+(Progression!AM29*$BW$11)+(Progression!AX29*$BW$15)</f>
        <v>651</v>
      </c>
      <c r="BL29" s="86">
        <f>G29+(R29*$BW$9)+(Progression!AC29*$BW$10)+(Progression!AN29*$BW$11)+(Progression!AY29*$BW$15)</f>
        <v>690.4</v>
      </c>
      <c r="BM29" s="86">
        <f>H29+(S29*$BW$9)+(Progression!AD29*$BW$10)+(Progression!AO29*$BW$11)+(Progression!AZ29*$BW$15)</f>
        <v>606.20000000000005</v>
      </c>
      <c r="BN29" s="89">
        <f>I29+(T29*$BW$9)+(Progression!AE29*$BW$10)+(Progression!AP29*$BW$11)+(Progression!BA29*$BW$15)</f>
        <v>597.6</v>
      </c>
      <c r="BO29" s="89">
        <f>J29+(U29*$BW$9)+(Progression!AF29*$BW$10)+(Progression!AQ29*$BW$11)+(Progression!BB29*$BW$15)</f>
        <v>735.4</v>
      </c>
      <c r="BP29" s="89">
        <f>K29+(V29*$BW$9)+(Progression!AG29*$BW$10)+(Progression!AR29*$BW$11)+(Progression!BC29*$BW$15)</f>
        <v>862.19999999999993</v>
      </c>
      <c r="BR29" s="87">
        <f t="shared" si="0"/>
        <v>105.45207652978908</v>
      </c>
      <c r="BT29" s="89">
        <f t="shared" si="1"/>
        <v>731.73333333333323</v>
      </c>
    </row>
    <row r="30" spans="1:72" x14ac:dyDescent="0.3">
      <c r="L30" s="71"/>
      <c r="W30" s="71"/>
      <c r="AH30" s="71"/>
      <c r="AS30" s="71"/>
      <c r="BT30" s="28"/>
    </row>
    <row r="31" spans="1:72" x14ac:dyDescent="0.3">
      <c r="L31" s="71"/>
      <c r="W31" s="71"/>
      <c r="AH31" s="71"/>
      <c r="AS31" s="71"/>
      <c r="BT31" s="28"/>
    </row>
    <row r="32" spans="1:72" x14ac:dyDescent="0.3">
      <c r="L32" s="71"/>
      <c r="W32" s="71"/>
      <c r="AH32" s="71"/>
      <c r="AS32" s="71"/>
      <c r="BT32" s="28"/>
    </row>
    <row r="33" spans="1:72" ht="21" x14ac:dyDescent="0.4">
      <c r="A33" s="68" t="s">
        <v>64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</row>
    <row r="34" spans="1:72" x14ac:dyDescent="0.3">
      <c r="A34" s="70" t="s">
        <v>0</v>
      </c>
      <c r="B34">
        <v>393</v>
      </c>
      <c r="C34">
        <v>374</v>
      </c>
      <c r="D34">
        <v>345</v>
      </c>
      <c r="E34">
        <v>276</v>
      </c>
      <c r="F34">
        <v>292</v>
      </c>
      <c r="G34">
        <v>296</v>
      </c>
      <c r="H34">
        <v>271</v>
      </c>
      <c r="I34">
        <v>267</v>
      </c>
      <c r="J34">
        <v>233</v>
      </c>
      <c r="K34">
        <v>290</v>
      </c>
      <c r="L34" s="71"/>
      <c r="M34">
        <v>116</v>
      </c>
      <c r="N34">
        <v>101</v>
      </c>
      <c r="O34">
        <v>106</v>
      </c>
      <c r="P34">
        <v>82</v>
      </c>
      <c r="Q34">
        <v>93</v>
      </c>
      <c r="R34">
        <v>104</v>
      </c>
      <c r="S34">
        <v>83</v>
      </c>
      <c r="T34">
        <v>95</v>
      </c>
      <c r="U34">
        <v>93</v>
      </c>
      <c r="V34">
        <v>80</v>
      </c>
      <c r="W34" s="71"/>
      <c r="X34">
        <v>149</v>
      </c>
      <c r="Y34">
        <v>148</v>
      </c>
      <c r="Z34">
        <v>119</v>
      </c>
      <c r="AA34">
        <v>109</v>
      </c>
      <c r="AB34">
        <v>106</v>
      </c>
      <c r="AC34">
        <v>115</v>
      </c>
      <c r="AD34">
        <v>90</v>
      </c>
      <c r="AE34">
        <v>87</v>
      </c>
      <c r="AF34">
        <v>62</v>
      </c>
      <c r="AG34">
        <v>114</v>
      </c>
      <c r="AH34" s="71"/>
      <c r="AI34">
        <v>87</v>
      </c>
      <c r="AJ34">
        <v>66</v>
      </c>
      <c r="AK34">
        <v>78</v>
      </c>
      <c r="AL34">
        <v>50</v>
      </c>
      <c r="AM34">
        <v>44</v>
      </c>
      <c r="AN34">
        <v>42</v>
      </c>
      <c r="AO34">
        <v>51</v>
      </c>
      <c r="AP34">
        <v>41</v>
      </c>
      <c r="AQ34">
        <v>28</v>
      </c>
      <c r="AR34">
        <v>58</v>
      </c>
      <c r="AS34" s="71"/>
      <c r="AT34">
        <v>11</v>
      </c>
      <c r="AU34">
        <v>24</v>
      </c>
      <c r="AV34">
        <v>20</v>
      </c>
      <c r="AW34">
        <v>35</v>
      </c>
      <c r="AX34">
        <v>12</v>
      </c>
      <c r="AY34">
        <v>19</v>
      </c>
      <c r="AZ34">
        <v>23</v>
      </c>
      <c r="BA34">
        <v>22</v>
      </c>
      <c r="BB34">
        <v>14</v>
      </c>
      <c r="BC34">
        <v>19</v>
      </c>
      <c r="BG34" s="11">
        <f>B34+(M34*$BW$9)+(Progression!X34*$BW$10)+(Progression!AI34*$BW$11)+(Progression!AT34*$BW$15)</f>
        <v>750.19999999999993</v>
      </c>
      <c r="BH34" s="11">
        <f>C34+(N34*$BW$9)+(Progression!Y34*$BW$10)+(Progression!AJ34*$BW$11)+(Progression!AU34*$BW$15)</f>
        <v>706</v>
      </c>
      <c r="BI34" s="11">
        <f>D34+(O34*$BW$9)+(Progression!Z34*$BW$10)+(Progression!AK34*$BW$11)+(Progression!AV34*$BW$15)</f>
        <v>662.4</v>
      </c>
      <c r="BJ34" s="11">
        <f>E34+(P34*$BW$9)+(Progression!AA34*$BW$10)+(Progression!AL34*$BW$11)+(Progression!AW34*$BW$15)</f>
        <v>545.6</v>
      </c>
      <c r="BK34" s="11">
        <f>F34+(Q34*$BW$9)+(Progression!AB34*$BW$10)+(Progression!AM34*$BW$11)+(Progression!AX34*$BW$15)</f>
        <v>537.19999999999993</v>
      </c>
      <c r="BL34" s="11">
        <f>G34+(R34*$BW$9)+(Progression!AC34*$BW$10)+(Progression!AN34*$BW$11)+(Progression!AY34*$BW$15)</f>
        <v>563.6</v>
      </c>
      <c r="BM34" s="11">
        <f>H34+(S34*$BW$9)+(Progression!AD34*$BW$10)+(Progression!AO34*$BW$11)+(Progression!AZ34*$BW$15)</f>
        <v>511.59999999999997</v>
      </c>
      <c r="BN34" s="88">
        <f>I34+(T34*$BW$9)+(Progression!AE34*$BW$10)+(Progression!AP34*$BW$11)+(Progression!BA34*$BW$15)</f>
        <v>501.2</v>
      </c>
      <c r="BO34" s="88">
        <f>J34+(U34*$BW$9)+(Progression!AF34*$BW$10)+(Progression!AQ34*$BW$11)+(Progression!BB34*$BW$15)</f>
        <v>417</v>
      </c>
      <c r="BP34" s="88">
        <f>K34+(V34*$BW$9)+(Progression!AG34*$BW$10)+(Progression!AR34*$BW$11)+(Progression!BC34*$BW$15)</f>
        <v>556.6</v>
      </c>
      <c r="BR34" s="29">
        <f t="shared" si="0"/>
        <v>101.48142906189535</v>
      </c>
      <c r="BT34" s="88">
        <f t="shared" si="1"/>
        <v>491.60000000000008</v>
      </c>
    </row>
    <row r="35" spans="1:72" x14ac:dyDescent="0.3">
      <c r="A35" s="70" t="s">
        <v>1</v>
      </c>
      <c r="B35">
        <v>266</v>
      </c>
      <c r="C35">
        <v>355</v>
      </c>
      <c r="D35">
        <v>330</v>
      </c>
      <c r="E35">
        <v>332</v>
      </c>
      <c r="F35">
        <v>319</v>
      </c>
      <c r="G35">
        <v>351</v>
      </c>
      <c r="H35">
        <v>297</v>
      </c>
      <c r="I35">
        <v>329</v>
      </c>
      <c r="J35">
        <v>328</v>
      </c>
      <c r="K35">
        <v>410</v>
      </c>
      <c r="L35" s="71"/>
      <c r="M35">
        <v>91</v>
      </c>
      <c r="N35">
        <v>89</v>
      </c>
      <c r="O35">
        <v>98</v>
      </c>
      <c r="P35">
        <v>93</v>
      </c>
      <c r="Q35">
        <v>108</v>
      </c>
      <c r="R35">
        <v>95</v>
      </c>
      <c r="S35">
        <v>98</v>
      </c>
      <c r="T35">
        <v>94</v>
      </c>
      <c r="U35">
        <v>111</v>
      </c>
      <c r="V35">
        <v>128</v>
      </c>
      <c r="W35" s="71"/>
      <c r="X35">
        <v>152</v>
      </c>
      <c r="Y35">
        <v>143</v>
      </c>
      <c r="Z35">
        <v>129</v>
      </c>
      <c r="AA35">
        <v>123</v>
      </c>
      <c r="AB35">
        <v>110</v>
      </c>
      <c r="AC35">
        <v>144</v>
      </c>
      <c r="AD35">
        <v>103</v>
      </c>
      <c r="AE35">
        <v>128</v>
      </c>
      <c r="AF35">
        <v>116</v>
      </c>
      <c r="AG35">
        <v>162</v>
      </c>
      <c r="AH35" s="71"/>
      <c r="AI35">
        <v>95</v>
      </c>
      <c r="AJ35">
        <v>72</v>
      </c>
      <c r="AK35">
        <v>92</v>
      </c>
      <c r="AL35">
        <v>88</v>
      </c>
      <c r="AM35">
        <v>73</v>
      </c>
      <c r="AN35">
        <v>82</v>
      </c>
      <c r="AO35">
        <v>66</v>
      </c>
      <c r="AP35">
        <v>76</v>
      </c>
      <c r="AQ35">
        <v>68</v>
      </c>
      <c r="AR35">
        <v>85</v>
      </c>
      <c r="AS35" s="71"/>
      <c r="AT35">
        <v>4</v>
      </c>
      <c r="AU35">
        <v>6</v>
      </c>
      <c r="AV35">
        <v>4</v>
      </c>
      <c r="AW35">
        <v>2</v>
      </c>
      <c r="AX35">
        <v>5</v>
      </c>
      <c r="AY35">
        <v>2</v>
      </c>
      <c r="AZ35">
        <v>1</v>
      </c>
      <c r="BA35">
        <v>2</v>
      </c>
      <c r="BB35">
        <v>2</v>
      </c>
      <c r="BC35">
        <v>0</v>
      </c>
      <c r="BG35" s="11">
        <f>B35+(M35*$BW$9)+(Progression!X35*$BW$10)+(Progression!AI35*$BW$11)+(Progression!AT35*$BW$15)</f>
        <v>608.79999999999995</v>
      </c>
      <c r="BH35" s="11">
        <f>C35+(N35*$BW$9)+(Progression!Y35*$BW$10)+(Progression!AJ35*$BW$11)+(Progression!AU35*$BW$15)</f>
        <v>661.6</v>
      </c>
      <c r="BI35" s="11">
        <f>D35+(O35*$BW$9)+(Progression!Z35*$BW$10)+(Progression!AK35*$BW$11)+(Progression!AV35*$BW$15)</f>
        <v>651.79999999999995</v>
      </c>
      <c r="BJ35" s="11">
        <f>E35+(P35*$BW$9)+(Progression!AA35*$BW$10)+(Progression!AL35*$BW$11)+(Progression!AW35*$BW$15)</f>
        <v>637</v>
      </c>
      <c r="BK35" s="11">
        <f>F35+(Q35*$BW$9)+(Progression!AB35*$BW$10)+(Progression!AM35*$BW$11)+(Progression!AX35*$BW$15)</f>
        <v>608</v>
      </c>
      <c r="BL35" s="11">
        <f>G35+(R35*$BW$9)+(Progression!AC35*$BW$10)+(Progression!AN35*$BW$11)+(Progression!AY35*$BW$15)</f>
        <v>671.4</v>
      </c>
      <c r="BM35" s="11">
        <f>H35+(S35*$BW$9)+(Progression!AD35*$BW$10)+(Progression!AO35*$BW$11)+(Progression!AZ35*$BW$15)</f>
        <v>558.6</v>
      </c>
      <c r="BN35" s="88">
        <f>I35+(T35*$BW$9)+(Progression!AE35*$BW$10)+(Progression!AP35*$BW$11)+(Progression!BA35*$BW$15)</f>
        <v>625.40000000000009</v>
      </c>
      <c r="BO35" s="88">
        <f>J35+(U35*$BW$9)+(Progression!AF35*$BW$10)+(Progression!AQ35*$BW$11)+(Progression!BB35*$BW$15)</f>
        <v>616.4</v>
      </c>
      <c r="BP35" s="88">
        <f>K35+(V35*$BW$9)+(Progression!AG35*$BW$10)+(Progression!AR35*$BW$11)+(Progression!BC35*$BW$15)</f>
        <v>776.4</v>
      </c>
      <c r="BR35" s="29">
        <f t="shared" si="0"/>
        <v>57.325119566672797</v>
      </c>
      <c r="BT35" s="88">
        <f t="shared" si="1"/>
        <v>672.73333333333346</v>
      </c>
    </row>
    <row r="36" spans="1:72" x14ac:dyDescent="0.3">
      <c r="A36" s="70" t="s">
        <v>2</v>
      </c>
      <c r="B36">
        <v>76</v>
      </c>
      <c r="C36">
        <v>79</v>
      </c>
      <c r="D36">
        <v>75</v>
      </c>
      <c r="E36">
        <v>49</v>
      </c>
      <c r="F36">
        <v>56</v>
      </c>
      <c r="G36">
        <v>40</v>
      </c>
      <c r="H36">
        <v>32</v>
      </c>
      <c r="I36">
        <v>43</v>
      </c>
      <c r="J36">
        <v>41</v>
      </c>
      <c r="K36">
        <v>55</v>
      </c>
      <c r="L36" s="71"/>
      <c r="M36">
        <v>15</v>
      </c>
      <c r="N36">
        <v>20</v>
      </c>
      <c r="O36">
        <v>11</v>
      </c>
      <c r="P36">
        <v>12</v>
      </c>
      <c r="Q36">
        <v>17</v>
      </c>
      <c r="R36">
        <v>13</v>
      </c>
      <c r="S36">
        <v>9</v>
      </c>
      <c r="T36">
        <v>14</v>
      </c>
      <c r="U36">
        <v>12</v>
      </c>
      <c r="V36">
        <v>19</v>
      </c>
      <c r="W36" s="71"/>
      <c r="X36">
        <v>28</v>
      </c>
      <c r="Y36">
        <v>21</v>
      </c>
      <c r="Z36">
        <v>22</v>
      </c>
      <c r="AA36">
        <v>21</v>
      </c>
      <c r="AB36">
        <v>22</v>
      </c>
      <c r="AC36">
        <v>13</v>
      </c>
      <c r="AD36">
        <v>11</v>
      </c>
      <c r="AE36">
        <v>17</v>
      </c>
      <c r="AF36">
        <v>16</v>
      </c>
      <c r="AG36">
        <v>19</v>
      </c>
      <c r="AH36" s="71"/>
      <c r="AI36">
        <v>34</v>
      </c>
      <c r="AJ36">
        <v>31</v>
      </c>
      <c r="AK36">
        <v>16</v>
      </c>
      <c r="AL36">
        <v>15</v>
      </c>
      <c r="AM36">
        <v>13</v>
      </c>
      <c r="AN36">
        <v>12</v>
      </c>
      <c r="AO36">
        <v>9</v>
      </c>
      <c r="AP36">
        <v>6</v>
      </c>
      <c r="AQ36">
        <v>5</v>
      </c>
      <c r="AR36">
        <v>11</v>
      </c>
      <c r="AS36" s="71"/>
      <c r="AT36">
        <v>0</v>
      </c>
      <c r="AU36">
        <v>0</v>
      </c>
      <c r="AV36">
        <v>1</v>
      </c>
      <c r="AW36">
        <v>0</v>
      </c>
      <c r="AX36">
        <v>0</v>
      </c>
      <c r="AY36">
        <v>0</v>
      </c>
      <c r="AZ36">
        <v>0</v>
      </c>
      <c r="BA36">
        <v>1</v>
      </c>
      <c r="BB36">
        <v>0</v>
      </c>
      <c r="BC36">
        <v>0</v>
      </c>
      <c r="BG36" s="11">
        <f>B36+(M36*$BW$9)+(Progression!X36*$BW$10)+(Progression!AI36*$BW$11)+(Progression!AT36*$BW$15)</f>
        <v>156.80000000000001</v>
      </c>
      <c r="BH36" s="11">
        <f>C36+(N36*$BW$9)+(Progression!Y36*$BW$10)+(Progression!AJ36*$BW$11)+(Progression!AU36*$BW$15)</f>
        <v>153.19999999999999</v>
      </c>
      <c r="BI36" s="11">
        <f>D36+(O36*$BW$9)+(Progression!Z36*$BW$10)+(Progression!AK36*$BW$11)+(Progression!AV36*$BW$15)</f>
        <v>126</v>
      </c>
      <c r="BJ36" s="11">
        <f>E36+(P36*$BW$9)+(Progression!AA36*$BW$10)+(Progression!AL36*$BW$11)+(Progression!AW36*$BW$15)</f>
        <v>97.6</v>
      </c>
      <c r="BK36" s="11">
        <f>F36+(Q36*$BW$9)+(Progression!AB36*$BW$10)+(Progression!AM36*$BW$11)+(Progression!AX36*$BW$15)</f>
        <v>107.19999999999999</v>
      </c>
      <c r="BL36" s="11">
        <f>G36+(R36*$BW$9)+(Progression!AC36*$BW$10)+(Progression!AN36*$BW$11)+(Progression!AY36*$BW$15)</f>
        <v>77.8</v>
      </c>
      <c r="BM36" s="11">
        <f>H36+(S36*$BW$9)+(Progression!AD36*$BW$10)+(Progression!AO36*$BW$11)+(Progression!AZ36*$BW$15)</f>
        <v>61</v>
      </c>
      <c r="BN36" s="88">
        <f>I36+(T36*$BW$9)+(Progression!AE36*$BW$10)+(Progression!AP36*$BW$11)+(Progression!BA36*$BW$15)</f>
        <v>79.400000000000006</v>
      </c>
      <c r="BO36" s="88">
        <f>J36+(U36*$BW$9)+(Progression!AF36*$BW$10)+(Progression!AQ36*$BW$11)+(Progression!BB36*$BW$15)</f>
        <v>72.599999999999994</v>
      </c>
      <c r="BP36" s="88">
        <f>K36+(V36*$BW$9)+(Progression!AG36*$BW$10)+(Progression!AR36*$BW$11)+(Progression!BC36*$BW$15)</f>
        <v>102.4</v>
      </c>
      <c r="BR36" s="29">
        <f t="shared" si="0"/>
        <v>33.114615772763777</v>
      </c>
      <c r="BT36" s="88">
        <f t="shared" si="1"/>
        <v>84.8</v>
      </c>
    </row>
    <row r="37" spans="1:72" x14ac:dyDescent="0.3">
      <c r="A37" s="70" t="s">
        <v>3</v>
      </c>
      <c r="B37">
        <v>275</v>
      </c>
      <c r="C37">
        <v>210</v>
      </c>
      <c r="D37">
        <v>235</v>
      </c>
      <c r="E37">
        <v>239</v>
      </c>
      <c r="F37">
        <v>210</v>
      </c>
      <c r="G37">
        <v>158</v>
      </c>
      <c r="H37">
        <v>170</v>
      </c>
      <c r="I37">
        <v>149</v>
      </c>
      <c r="J37">
        <v>163</v>
      </c>
      <c r="K37">
        <v>177</v>
      </c>
      <c r="L37" s="71"/>
      <c r="M37">
        <v>56</v>
      </c>
      <c r="N37">
        <v>62</v>
      </c>
      <c r="O37">
        <v>55</v>
      </c>
      <c r="P37">
        <v>63</v>
      </c>
      <c r="Q37">
        <v>51</v>
      </c>
      <c r="R37">
        <v>39</v>
      </c>
      <c r="S37">
        <v>51</v>
      </c>
      <c r="T37">
        <v>51</v>
      </c>
      <c r="U37">
        <v>51</v>
      </c>
      <c r="V37">
        <v>68</v>
      </c>
      <c r="W37" s="71"/>
      <c r="X37">
        <v>96</v>
      </c>
      <c r="Y37">
        <v>100</v>
      </c>
      <c r="Z37">
        <v>93</v>
      </c>
      <c r="AA37">
        <v>103</v>
      </c>
      <c r="AB37">
        <v>94</v>
      </c>
      <c r="AC37">
        <v>83</v>
      </c>
      <c r="AD37">
        <v>70</v>
      </c>
      <c r="AE37">
        <v>63</v>
      </c>
      <c r="AF37">
        <v>85</v>
      </c>
      <c r="AG37">
        <v>71</v>
      </c>
      <c r="AH37" s="71"/>
      <c r="AI37">
        <v>46</v>
      </c>
      <c r="AJ37">
        <v>64</v>
      </c>
      <c r="AK37">
        <v>53</v>
      </c>
      <c r="AL37">
        <v>61</v>
      </c>
      <c r="AM37">
        <v>54</v>
      </c>
      <c r="AN37">
        <v>25</v>
      </c>
      <c r="AO37">
        <v>33</v>
      </c>
      <c r="AP37">
        <v>28</v>
      </c>
      <c r="AQ37">
        <v>19</v>
      </c>
      <c r="AR37">
        <v>18</v>
      </c>
      <c r="AS37" s="71"/>
      <c r="AT37">
        <v>44</v>
      </c>
      <c r="AU37">
        <v>30</v>
      </c>
      <c r="AV37">
        <v>46</v>
      </c>
      <c r="AW37">
        <v>27</v>
      </c>
      <c r="AX37">
        <v>25</v>
      </c>
      <c r="AY37">
        <v>31</v>
      </c>
      <c r="AZ37">
        <v>19</v>
      </c>
      <c r="BA37">
        <v>22</v>
      </c>
      <c r="BB37">
        <v>19</v>
      </c>
      <c r="BC37">
        <v>32</v>
      </c>
      <c r="BG37" s="11">
        <f>B37+(M37*$BW$9)+(Progression!X37*$BW$10)+(Progression!AI37*$BW$11)+(Progression!AT37*$BW$15)</f>
        <v>515</v>
      </c>
      <c r="BH37" s="11">
        <f>C37+(N37*$BW$9)+(Progression!Y37*$BW$10)+(Progression!AJ37*$BW$11)+(Progression!AU37*$BW$15)</f>
        <v>466.40000000000003</v>
      </c>
      <c r="BI37" s="11">
        <f>D37+(O37*$BW$9)+(Progression!Z37*$BW$10)+(Progression!AK37*$BW$11)+(Progression!AV37*$BW$15)</f>
        <v>481.6</v>
      </c>
      <c r="BJ37" s="11">
        <f>E37+(P37*$BW$9)+(Progression!AA37*$BW$10)+(Progression!AL37*$BW$11)+(Progression!AW37*$BW$15)</f>
        <v>492.59999999999997</v>
      </c>
      <c r="BK37" s="11">
        <f>F37+(Q37*$BW$9)+(Progression!AB37*$BW$10)+(Progression!AM37*$BW$11)+(Progression!AX37*$BW$15)</f>
        <v>434.6</v>
      </c>
      <c r="BL37" s="11">
        <f>G37+(R37*$BW$9)+(Progression!AC37*$BW$10)+(Progression!AN37*$BW$11)+(Progression!AY37*$BW$15)</f>
        <v>333.2</v>
      </c>
      <c r="BM37" s="11">
        <f>H37+(S37*$BW$9)+(Progression!AD37*$BW$10)+(Progression!AO37*$BW$11)+(Progression!AZ37*$BW$15)</f>
        <v>339.40000000000003</v>
      </c>
      <c r="BN37" s="88">
        <f>I37+(T37*$BW$9)+(Progression!AE37*$BW$10)+(Progression!AP37*$BW$11)+(Progression!BA37*$BW$15)</f>
        <v>308.40000000000003</v>
      </c>
      <c r="BO37" s="88">
        <f>J37+(U37*$BW$9)+(Progression!AF37*$BW$10)+(Progression!AQ37*$BW$11)+(Progression!BB37*$BW$15)</f>
        <v>330.6</v>
      </c>
      <c r="BP37" s="88">
        <f>K37+(V37*$BW$9)+(Progression!AG37*$BW$10)+(Progression!AR37*$BW$11)+(Progression!BC37*$BW$15)</f>
        <v>356</v>
      </c>
      <c r="BR37" s="29">
        <f t="shared" si="0"/>
        <v>79.5877405411442</v>
      </c>
      <c r="BT37" s="88">
        <f t="shared" si="1"/>
        <v>331.66666666666669</v>
      </c>
    </row>
    <row r="38" spans="1:72" x14ac:dyDescent="0.3">
      <c r="A38" s="70" t="s">
        <v>4</v>
      </c>
      <c r="B38">
        <v>309</v>
      </c>
      <c r="C38">
        <v>242</v>
      </c>
      <c r="D38">
        <v>213</v>
      </c>
      <c r="E38">
        <v>178</v>
      </c>
      <c r="F38">
        <v>158</v>
      </c>
      <c r="G38">
        <v>168</v>
      </c>
      <c r="H38">
        <v>175</v>
      </c>
      <c r="I38">
        <v>161</v>
      </c>
      <c r="J38">
        <v>201</v>
      </c>
      <c r="K38">
        <v>202</v>
      </c>
      <c r="L38" s="71"/>
      <c r="M38">
        <v>69</v>
      </c>
      <c r="N38">
        <v>64</v>
      </c>
      <c r="O38">
        <v>43</v>
      </c>
      <c r="P38">
        <v>37</v>
      </c>
      <c r="Q38">
        <v>45</v>
      </c>
      <c r="R38">
        <v>62</v>
      </c>
      <c r="S38">
        <v>52</v>
      </c>
      <c r="T38">
        <v>58</v>
      </c>
      <c r="U38">
        <v>70</v>
      </c>
      <c r="V38">
        <v>78</v>
      </c>
      <c r="W38" s="71"/>
      <c r="X38">
        <v>128</v>
      </c>
      <c r="Y38">
        <v>115</v>
      </c>
      <c r="Z38">
        <v>101</v>
      </c>
      <c r="AA38">
        <v>102</v>
      </c>
      <c r="AB38">
        <v>86</v>
      </c>
      <c r="AC38">
        <v>71</v>
      </c>
      <c r="AD38">
        <v>84</v>
      </c>
      <c r="AE38">
        <v>64</v>
      </c>
      <c r="AF38">
        <v>63</v>
      </c>
      <c r="AG38">
        <v>68</v>
      </c>
      <c r="AH38" s="71"/>
      <c r="AI38">
        <v>27</v>
      </c>
      <c r="AJ38">
        <v>26</v>
      </c>
      <c r="AK38">
        <v>28</v>
      </c>
      <c r="AL38">
        <v>25</v>
      </c>
      <c r="AM38">
        <v>20</v>
      </c>
      <c r="AN38">
        <v>20</v>
      </c>
      <c r="AO38">
        <v>18</v>
      </c>
      <c r="AP38">
        <v>13</v>
      </c>
      <c r="AQ38">
        <v>26</v>
      </c>
      <c r="AR38">
        <v>25</v>
      </c>
      <c r="AS38" s="71"/>
      <c r="AT38">
        <v>2</v>
      </c>
      <c r="AU38">
        <v>1</v>
      </c>
      <c r="AV38">
        <v>0</v>
      </c>
      <c r="AW38">
        <v>6</v>
      </c>
      <c r="AX38">
        <v>3</v>
      </c>
      <c r="AY38">
        <v>2</v>
      </c>
      <c r="AZ38">
        <v>1</v>
      </c>
      <c r="BA38">
        <v>0</v>
      </c>
      <c r="BB38">
        <v>0</v>
      </c>
      <c r="BC38">
        <v>1</v>
      </c>
      <c r="BG38" s="11">
        <f>B38+(M38*$BW$9)+(Progression!X38*$BW$10)+(Progression!AI38*$BW$11)+(Progression!AT38*$BW$15)</f>
        <v>526.6</v>
      </c>
      <c r="BH38" s="11">
        <f>C38+(N38*$BW$9)+(Progression!Y38*$BW$10)+(Progression!AJ38*$BW$11)+(Progression!AU38*$BW$15)</f>
        <v>440.4</v>
      </c>
      <c r="BI38" s="11">
        <f>D38+(O38*$BW$9)+(Progression!Z38*$BW$10)+(Progression!AK38*$BW$11)+(Progression!AV38*$BW$15)</f>
        <v>382</v>
      </c>
      <c r="BJ38" s="11">
        <f>E38+(P38*$BW$9)+(Progression!AA38*$BW$10)+(Progression!AL38*$BW$11)+(Progression!AW38*$BW$15)</f>
        <v>345.6</v>
      </c>
      <c r="BK38" s="11">
        <f>F38+(Q38*$BW$9)+(Progression!AB38*$BW$10)+(Progression!AM38*$BW$11)+(Progression!AX38*$BW$15)</f>
        <v>307</v>
      </c>
      <c r="BL38" s="11">
        <f>G38+(R38*$BW$9)+(Progression!AC38*$BW$10)+(Progression!AN38*$BW$11)+(Progression!AY38*$BW$15)</f>
        <v>314.60000000000002</v>
      </c>
      <c r="BM38" s="11">
        <f>H38+(S38*$BW$9)+(Progression!AD38*$BW$10)+(Progression!AO38*$BW$11)+(Progression!AZ38*$BW$15)</f>
        <v>323.20000000000005</v>
      </c>
      <c r="BN38" s="88">
        <f>I38+(T38*$BW$9)+(Progression!AE38*$BW$10)+(Progression!AP38*$BW$11)+(Progression!BA38*$BW$15)</f>
        <v>287</v>
      </c>
      <c r="BO38" s="88">
        <f>J38+(U38*$BW$9)+(Progression!AF38*$BW$10)+(Progression!AQ38*$BW$11)+(Progression!BB38*$BW$15)</f>
        <v>351.2</v>
      </c>
      <c r="BP38" s="88">
        <f>K38+(V38*$BW$9)+(Progression!AG38*$BW$10)+(Progression!AR38*$BW$11)+(Progression!BC38*$BW$15)</f>
        <v>363.4</v>
      </c>
      <c r="BR38" s="29">
        <f t="shared" si="0"/>
        <v>71.790884596243487</v>
      </c>
      <c r="BT38" s="88">
        <f t="shared" si="1"/>
        <v>333.86666666666667</v>
      </c>
    </row>
    <row r="39" spans="1:72" x14ac:dyDescent="0.3">
      <c r="A39" s="70" t="s">
        <v>5</v>
      </c>
      <c r="B39">
        <v>345</v>
      </c>
      <c r="C39">
        <v>303</v>
      </c>
      <c r="D39">
        <v>312</v>
      </c>
      <c r="E39">
        <v>278</v>
      </c>
      <c r="F39">
        <v>308</v>
      </c>
      <c r="G39">
        <v>255</v>
      </c>
      <c r="H39">
        <v>264</v>
      </c>
      <c r="I39">
        <v>243</v>
      </c>
      <c r="J39">
        <v>234</v>
      </c>
      <c r="K39">
        <v>253</v>
      </c>
      <c r="L39" s="71"/>
      <c r="M39">
        <v>108</v>
      </c>
      <c r="N39">
        <v>117</v>
      </c>
      <c r="O39">
        <v>103</v>
      </c>
      <c r="P39">
        <v>103</v>
      </c>
      <c r="Q39">
        <v>117</v>
      </c>
      <c r="R39">
        <v>102</v>
      </c>
      <c r="S39">
        <v>103</v>
      </c>
      <c r="T39">
        <v>83</v>
      </c>
      <c r="U39">
        <v>76</v>
      </c>
      <c r="V39">
        <v>88</v>
      </c>
      <c r="W39" s="71"/>
      <c r="X39">
        <v>121</v>
      </c>
      <c r="Y39">
        <v>117</v>
      </c>
      <c r="Z39">
        <v>118</v>
      </c>
      <c r="AA39">
        <v>111</v>
      </c>
      <c r="AB39">
        <v>116</v>
      </c>
      <c r="AC39">
        <v>97</v>
      </c>
      <c r="AD39">
        <v>71</v>
      </c>
      <c r="AE39">
        <v>81</v>
      </c>
      <c r="AF39">
        <v>120</v>
      </c>
      <c r="AG39">
        <v>129</v>
      </c>
      <c r="AH39" s="71"/>
      <c r="AI39">
        <v>40</v>
      </c>
      <c r="AJ39">
        <v>43</v>
      </c>
      <c r="AK39">
        <v>33</v>
      </c>
      <c r="AL39">
        <v>27</v>
      </c>
      <c r="AM39">
        <v>28</v>
      </c>
      <c r="AN39">
        <v>25</v>
      </c>
      <c r="AO39">
        <v>20</v>
      </c>
      <c r="AP39">
        <v>30</v>
      </c>
      <c r="AQ39">
        <v>22</v>
      </c>
      <c r="AR39">
        <v>27</v>
      </c>
      <c r="AS39" s="71"/>
      <c r="AT39">
        <v>26</v>
      </c>
      <c r="AU39">
        <v>8</v>
      </c>
      <c r="AV39">
        <v>15</v>
      </c>
      <c r="AW39">
        <v>17</v>
      </c>
      <c r="AX39">
        <v>10</v>
      </c>
      <c r="AY39">
        <v>6</v>
      </c>
      <c r="AZ39">
        <v>3</v>
      </c>
      <c r="BA39">
        <v>12</v>
      </c>
      <c r="BB39">
        <v>5</v>
      </c>
      <c r="BC39">
        <v>4</v>
      </c>
      <c r="BG39" s="11">
        <f>B39+(M39*$BW$9)+(Progression!X39*$BW$10)+(Progression!AI39*$BW$11)+(Progression!AT39*$BW$15)</f>
        <v>626.4</v>
      </c>
      <c r="BH39" s="11">
        <f>C39+(N39*$BW$9)+(Progression!Y39*$BW$10)+(Progression!AJ39*$BW$11)+(Progression!AU39*$BW$15)</f>
        <v>573.20000000000005</v>
      </c>
      <c r="BI39" s="11">
        <f>D39+(O39*$BW$9)+(Progression!Z39*$BW$10)+(Progression!AK39*$BW$11)+(Progression!AV39*$BW$15)</f>
        <v>567</v>
      </c>
      <c r="BJ39" s="11">
        <f>E39+(P39*$BW$9)+(Progression!AA39*$BW$10)+(Progression!AL39*$BW$11)+(Progression!AW39*$BW$15)</f>
        <v>520.79999999999995</v>
      </c>
      <c r="BK39" s="11">
        <f>F39+(Q39*$BW$9)+(Progression!AB39*$BW$10)+(Progression!AM39*$BW$11)+(Progression!AX39*$BW$15)</f>
        <v>561.20000000000005</v>
      </c>
      <c r="BL39" s="11">
        <f>G39+(R39*$BW$9)+(Progression!AC39*$BW$10)+(Progression!AN39*$BW$11)+(Progression!AY39*$BW$15)</f>
        <v>469.6</v>
      </c>
      <c r="BM39" s="11">
        <f>H39+(S39*$BW$9)+(Progression!AD39*$BW$10)+(Progression!AO39*$BW$11)+(Progression!AZ39*$BW$15)</f>
        <v>444.4</v>
      </c>
      <c r="BN39" s="88">
        <f>I39+(T39*$BW$9)+(Progression!AE39*$BW$10)+(Progression!AP39*$BW$11)+(Progression!BA39*$BW$15)</f>
        <v>438.4</v>
      </c>
      <c r="BO39" s="88">
        <f>J39+(U39*$BW$9)+(Progression!AF39*$BW$10)+(Progression!AQ39*$BW$11)+(Progression!BB39*$BW$15)</f>
        <v>446.2</v>
      </c>
      <c r="BP39" s="88">
        <f>K39+(V39*$BW$9)+(Progression!AG39*$BW$10)+(Progression!AR39*$BW$11)+(Progression!BC39*$BW$15)</f>
        <v>488.79999999999995</v>
      </c>
      <c r="BR39" s="29">
        <f t="shared" si="0"/>
        <v>65.813406266843245</v>
      </c>
      <c r="BT39" s="88">
        <f t="shared" si="1"/>
        <v>457.79999999999995</v>
      </c>
    </row>
    <row r="40" spans="1:72" x14ac:dyDescent="0.3">
      <c r="A40" s="70" t="s">
        <v>6</v>
      </c>
      <c r="B40">
        <v>303</v>
      </c>
      <c r="C40">
        <v>265</v>
      </c>
      <c r="D40">
        <v>283</v>
      </c>
      <c r="E40">
        <v>269</v>
      </c>
      <c r="F40">
        <v>232</v>
      </c>
      <c r="G40">
        <v>266</v>
      </c>
      <c r="H40">
        <v>255</v>
      </c>
      <c r="I40">
        <v>226</v>
      </c>
      <c r="J40">
        <v>235</v>
      </c>
      <c r="K40">
        <v>235</v>
      </c>
      <c r="L40" s="71"/>
      <c r="M40">
        <v>67</v>
      </c>
      <c r="N40">
        <v>84</v>
      </c>
      <c r="O40">
        <v>90</v>
      </c>
      <c r="P40">
        <v>81</v>
      </c>
      <c r="Q40">
        <v>67</v>
      </c>
      <c r="R40">
        <v>103</v>
      </c>
      <c r="S40">
        <v>92</v>
      </c>
      <c r="T40">
        <v>92</v>
      </c>
      <c r="U40">
        <v>92</v>
      </c>
      <c r="V40">
        <v>82</v>
      </c>
      <c r="W40" s="71"/>
      <c r="X40">
        <v>132</v>
      </c>
      <c r="Y40">
        <v>122</v>
      </c>
      <c r="Z40">
        <v>108</v>
      </c>
      <c r="AA40">
        <v>106</v>
      </c>
      <c r="AB40">
        <v>101</v>
      </c>
      <c r="AC40">
        <v>81</v>
      </c>
      <c r="AD40">
        <v>100</v>
      </c>
      <c r="AE40">
        <v>74</v>
      </c>
      <c r="AF40">
        <v>74</v>
      </c>
      <c r="AG40">
        <v>85</v>
      </c>
      <c r="AH40" s="71"/>
      <c r="AI40">
        <v>44</v>
      </c>
      <c r="AJ40">
        <v>60</v>
      </c>
      <c r="AK40">
        <v>56</v>
      </c>
      <c r="AL40">
        <v>60</v>
      </c>
      <c r="AM40">
        <v>44</v>
      </c>
      <c r="AN40">
        <v>48</v>
      </c>
      <c r="AO40">
        <v>38</v>
      </c>
      <c r="AP40">
        <v>24</v>
      </c>
      <c r="AQ40">
        <v>33</v>
      </c>
      <c r="AR40">
        <v>41</v>
      </c>
      <c r="AS40" s="71"/>
      <c r="AT40">
        <v>11</v>
      </c>
      <c r="AU40">
        <v>23</v>
      </c>
      <c r="AV40">
        <v>22</v>
      </c>
      <c r="AW40">
        <v>19</v>
      </c>
      <c r="AX40">
        <v>10</v>
      </c>
      <c r="AY40">
        <v>10</v>
      </c>
      <c r="AZ40">
        <v>15</v>
      </c>
      <c r="BA40">
        <v>9</v>
      </c>
      <c r="BB40">
        <v>20</v>
      </c>
      <c r="BC40">
        <v>5</v>
      </c>
      <c r="BG40" s="11">
        <f>B40+(M40*$BW$9)+(Progression!X40*$BW$10)+(Progression!AI40*$BW$11)+(Progression!AT40*$BW$15)</f>
        <v>552.4</v>
      </c>
      <c r="BH40" s="11">
        <f>C40+(N40*$BW$9)+(Progression!Y40*$BW$10)+(Progression!AJ40*$BW$11)+(Progression!AU40*$BW$15)</f>
        <v>549.20000000000005</v>
      </c>
      <c r="BI40" s="11">
        <f>D40+(O40*$BW$9)+(Progression!Z40*$BW$10)+(Progression!AK40*$BW$11)+(Progression!AV40*$BW$15)</f>
        <v>552.20000000000005</v>
      </c>
      <c r="BJ40" s="11">
        <f>E40+(P40*$BW$9)+(Progression!AA40*$BW$10)+(Progression!AL40*$BW$11)+(Progression!AW40*$BW$15)</f>
        <v>530.79999999999995</v>
      </c>
      <c r="BK40" s="11">
        <f>F40+(Q40*$BW$9)+(Progression!AB40*$BW$10)+(Progression!AM40*$BW$11)+(Progression!AX40*$BW$15)</f>
        <v>449.40000000000003</v>
      </c>
      <c r="BL40" s="11">
        <f>G40+(R40*$BW$9)+(Progression!AC40*$BW$10)+(Progression!AN40*$BW$11)+(Progression!AY40*$BW$15)</f>
        <v>497</v>
      </c>
      <c r="BM40" s="11">
        <f>H40+(S40*$BW$9)+(Progression!AD40*$BW$10)+(Progression!AO40*$BW$11)+(Progression!AZ40*$BW$15)</f>
        <v>489.20000000000005</v>
      </c>
      <c r="BN40" s="88">
        <f>I40+(T40*$BW$9)+(Progression!AE40*$BW$10)+(Progression!AP40*$BW$11)+(Progression!BA40*$BW$15)</f>
        <v>411.40000000000003</v>
      </c>
      <c r="BO40" s="88">
        <f>J40+(U40*$BW$9)+(Progression!AF40*$BW$10)+(Progression!AQ40*$BW$11)+(Progression!BB40*$BW$15)</f>
        <v>442.20000000000005</v>
      </c>
      <c r="BP40" s="88">
        <f>K40+(V40*$BW$9)+(Progression!AG40*$BW$10)+(Progression!AR40*$BW$11)+(Progression!BC40*$BW$15)</f>
        <v>439.8</v>
      </c>
      <c r="BR40" s="29">
        <f t="shared" si="0"/>
        <v>53.327316327250699</v>
      </c>
      <c r="BT40" s="88">
        <f t="shared" si="1"/>
        <v>431.13333333333338</v>
      </c>
    </row>
    <row r="41" spans="1:72" x14ac:dyDescent="0.3">
      <c r="A41" s="70" t="s">
        <v>7</v>
      </c>
      <c r="B41">
        <v>254</v>
      </c>
      <c r="C41">
        <v>235</v>
      </c>
      <c r="D41">
        <v>229</v>
      </c>
      <c r="E41">
        <v>177</v>
      </c>
      <c r="F41">
        <v>172</v>
      </c>
      <c r="G41">
        <v>181</v>
      </c>
      <c r="H41">
        <v>185</v>
      </c>
      <c r="I41">
        <v>151</v>
      </c>
      <c r="J41">
        <v>141</v>
      </c>
      <c r="K41">
        <v>172</v>
      </c>
      <c r="L41" s="71"/>
      <c r="M41">
        <v>65</v>
      </c>
      <c r="N41">
        <v>78</v>
      </c>
      <c r="O41">
        <v>60</v>
      </c>
      <c r="P41">
        <v>43</v>
      </c>
      <c r="Q41">
        <v>51</v>
      </c>
      <c r="R41">
        <v>61</v>
      </c>
      <c r="S41">
        <v>65</v>
      </c>
      <c r="T41">
        <v>49</v>
      </c>
      <c r="U41">
        <v>43</v>
      </c>
      <c r="V41">
        <v>69</v>
      </c>
      <c r="W41" s="71"/>
      <c r="X41">
        <v>117</v>
      </c>
      <c r="Y41">
        <v>103</v>
      </c>
      <c r="Z41">
        <v>102</v>
      </c>
      <c r="AA41">
        <v>75</v>
      </c>
      <c r="AB41">
        <v>68</v>
      </c>
      <c r="AC41">
        <v>73</v>
      </c>
      <c r="AD41">
        <v>66</v>
      </c>
      <c r="AE41">
        <v>62</v>
      </c>
      <c r="AF41">
        <v>54</v>
      </c>
      <c r="AG41">
        <v>62</v>
      </c>
      <c r="AH41" s="71"/>
      <c r="AI41">
        <v>27</v>
      </c>
      <c r="AJ41">
        <v>30</v>
      </c>
      <c r="AK41">
        <v>24</v>
      </c>
      <c r="AL41">
        <v>34</v>
      </c>
      <c r="AM41">
        <v>33</v>
      </c>
      <c r="AN41">
        <v>24</v>
      </c>
      <c r="AO41">
        <v>30</v>
      </c>
      <c r="AP41">
        <v>17</v>
      </c>
      <c r="AQ41">
        <v>25</v>
      </c>
      <c r="AR41">
        <v>24</v>
      </c>
      <c r="AS41" s="71"/>
      <c r="AT41">
        <v>47</v>
      </c>
      <c r="AU41">
        <v>46</v>
      </c>
      <c r="AV41">
        <v>51</v>
      </c>
      <c r="AW41">
        <v>39</v>
      </c>
      <c r="AX41">
        <v>43</v>
      </c>
      <c r="AY41">
        <v>32</v>
      </c>
      <c r="AZ41">
        <v>31</v>
      </c>
      <c r="BA41">
        <v>16</v>
      </c>
      <c r="BB41">
        <v>25</v>
      </c>
      <c r="BC41">
        <v>23</v>
      </c>
      <c r="BG41" s="11">
        <f>B41+(M41*$BW$9)+(Progression!X41*$BW$10)+(Progression!AI41*$BW$11)+(Progression!AT41*$BW$15)</f>
        <v>502.4</v>
      </c>
      <c r="BH41" s="11">
        <f>C41+(N41*$BW$9)+(Progression!Y41*$BW$10)+(Progression!AJ41*$BW$11)+(Progression!AU41*$BW$15)</f>
        <v>482.4</v>
      </c>
      <c r="BI41" s="11">
        <f>D41+(O41*$BW$9)+(Progression!Z41*$BW$10)+(Progression!AK41*$BW$11)+(Progression!AV41*$BW$15)</f>
        <v>458.8</v>
      </c>
      <c r="BJ41" s="11">
        <f>E41+(P41*$BW$9)+(Progression!AA41*$BW$10)+(Progression!AL41*$BW$11)+(Progression!AW41*$BW$15)</f>
        <v>366.2</v>
      </c>
      <c r="BK41" s="11">
        <f>F41+(Q41*$BW$9)+(Progression!AB41*$BW$10)+(Progression!AM41*$BW$11)+(Progression!AX41*$BW$15)</f>
        <v>363.40000000000003</v>
      </c>
      <c r="BL41" s="11">
        <f>G41+(R41*$BW$9)+(Progression!AC41*$BW$10)+(Progression!AN41*$BW$11)+(Progression!AY41*$BW$15)</f>
        <v>363.6</v>
      </c>
      <c r="BM41" s="11">
        <f>H41+(S41*$BW$9)+(Progression!AD41*$BW$10)+(Progression!AO41*$BW$11)+(Progression!AZ41*$BW$15)</f>
        <v>370</v>
      </c>
      <c r="BN41" s="88">
        <f>I41+(T41*$BW$9)+(Progression!AE41*$BW$10)+(Progression!AP41*$BW$11)+(Progression!BA41*$BW$15)</f>
        <v>288.59999999999997</v>
      </c>
      <c r="BO41" s="88">
        <f>J41+(U41*$BW$9)+(Progression!AF41*$BW$10)+(Progression!AQ41*$BW$11)+(Progression!BB41*$BW$15)</f>
        <v>284.39999999999998</v>
      </c>
      <c r="BP41" s="88">
        <f>K41+(V41*$BW$9)+(Progression!AG41*$BW$10)+(Progression!AR41*$BW$11)+(Progression!BC41*$BW$15)</f>
        <v>341</v>
      </c>
      <c r="BR41" s="29">
        <f t="shared" si="0"/>
        <v>75.632867634822915</v>
      </c>
      <c r="BT41" s="88">
        <f t="shared" si="1"/>
        <v>304.66666666666669</v>
      </c>
    </row>
    <row r="42" spans="1:72" x14ac:dyDescent="0.3">
      <c r="A42" s="72" t="s">
        <v>8</v>
      </c>
      <c r="B42" s="6">
        <v>407</v>
      </c>
      <c r="C42" s="6">
        <v>327</v>
      </c>
      <c r="D42" s="6">
        <v>384</v>
      </c>
      <c r="E42" s="6">
        <v>314</v>
      </c>
      <c r="F42" s="6">
        <v>287</v>
      </c>
      <c r="G42" s="6">
        <v>285</v>
      </c>
      <c r="H42" s="6">
        <v>291</v>
      </c>
      <c r="I42" s="6">
        <v>273</v>
      </c>
      <c r="J42" s="6">
        <v>322</v>
      </c>
      <c r="K42" s="6">
        <v>389</v>
      </c>
      <c r="L42" s="71"/>
      <c r="M42" s="6">
        <v>100</v>
      </c>
      <c r="N42" s="6">
        <v>139</v>
      </c>
      <c r="O42" s="6">
        <v>104</v>
      </c>
      <c r="P42" s="6">
        <v>103</v>
      </c>
      <c r="Q42" s="6">
        <v>119</v>
      </c>
      <c r="R42" s="6">
        <v>119</v>
      </c>
      <c r="S42" s="6">
        <v>122</v>
      </c>
      <c r="T42" s="6">
        <v>104</v>
      </c>
      <c r="U42" s="6">
        <v>125</v>
      </c>
      <c r="V42" s="6">
        <v>133</v>
      </c>
      <c r="W42" s="71"/>
      <c r="X42" s="6">
        <v>142</v>
      </c>
      <c r="Y42" s="6">
        <v>153</v>
      </c>
      <c r="Z42" s="6">
        <v>141</v>
      </c>
      <c r="AA42" s="6">
        <v>118</v>
      </c>
      <c r="AB42" s="6">
        <v>103</v>
      </c>
      <c r="AC42" s="6">
        <v>91</v>
      </c>
      <c r="AD42" s="6">
        <v>90</v>
      </c>
      <c r="AE42" s="6">
        <v>75</v>
      </c>
      <c r="AF42" s="6">
        <v>105</v>
      </c>
      <c r="AG42" s="6">
        <v>154</v>
      </c>
      <c r="AH42" s="71"/>
      <c r="AI42" s="6">
        <v>60</v>
      </c>
      <c r="AJ42" s="6">
        <v>71</v>
      </c>
      <c r="AK42" s="6">
        <v>58</v>
      </c>
      <c r="AL42" s="6">
        <v>49</v>
      </c>
      <c r="AM42" s="6">
        <v>29</v>
      </c>
      <c r="AN42" s="6">
        <v>16</v>
      </c>
      <c r="AO42" s="6">
        <v>15</v>
      </c>
      <c r="AP42" s="6">
        <v>24</v>
      </c>
      <c r="AQ42" s="6">
        <v>31</v>
      </c>
      <c r="AR42" s="6">
        <v>43</v>
      </c>
      <c r="AS42" s="71"/>
      <c r="AT42" s="6">
        <v>14</v>
      </c>
      <c r="AU42" s="6">
        <v>10</v>
      </c>
      <c r="AV42" s="6">
        <v>22</v>
      </c>
      <c r="AW42" s="6">
        <v>29</v>
      </c>
      <c r="AX42" s="6">
        <v>36</v>
      </c>
      <c r="AY42" s="6">
        <v>28</v>
      </c>
      <c r="AZ42" s="6">
        <v>39</v>
      </c>
      <c r="BA42" s="6">
        <v>36</v>
      </c>
      <c r="BB42" s="6">
        <v>29</v>
      </c>
      <c r="BC42" s="6">
        <v>38</v>
      </c>
      <c r="BG42" s="86">
        <f>B42+(M42*$BW$9)+(Progression!X42*$BW$10)+(Progression!AI42*$BW$11)+(Progression!AT42*$BW$15)</f>
        <v>715</v>
      </c>
      <c r="BH42" s="86">
        <f>C42+(N42*$BW$9)+(Progression!Y42*$BW$10)+(Progression!AJ42*$BW$11)+(Progression!AU42*$BW$15)</f>
        <v>686.40000000000009</v>
      </c>
      <c r="BI42" s="86">
        <f>D42+(O42*$BW$9)+(Progression!Z42*$BW$10)+(Progression!AK42*$BW$11)+(Progression!AV42*$BW$15)</f>
        <v>699.80000000000007</v>
      </c>
      <c r="BJ42" s="86">
        <f>E42+(P42*$BW$9)+(Progression!AA42*$BW$10)+(Progression!AL42*$BW$11)+(Progression!AW42*$BW$15)</f>
        <v>602.19999999999993</v>
      </c>
      <c r="BK42" s="86">
        <f>F42+(Q42*$BW$9)+(Progression!AB42*$BW$10)+(Progression!AM42*$BW$11)+(Progression!AX42*$BW$15)</f>
        <v>556</v>
      </c>
      <c r="BL42" s="86">
        <f>G42+(R42*$BW$9)+(Progression!AC42*$BW$10)+(Progression!AN42*$BW$11)+(Progression!AY42*$BW$15)</f>
        <v>518.4</v>
      </c>
      <c r="BM42" s="86">
        <f>H42+(S42*$BW$9)+(Progression!AD42*$BW$10)+(Progression!AO42*$BW$11)+(Progression!AZ42*$BW$15)</f>
        <v>535.6</v>
      </c>
      <c r="BN42" s="89">
        <f>I42+(T42*$BW$9)+(Progression!AE42*$BW$10)+(Progression!AP42*$BW$11)+(Progression!BA42*$BW$15)</f>
        <v>496</v>
      </c>
      <c r="BO42" s="89">
        <f>J42+(U42*$BW$9)+(Progression!AF42*$BW$10)+(Progression!AQ42*$BW$11)+(Progression!BB42*$BW$15)</f>
        <v>593.20000000000005</v>
      </c>
      <c r="BP42" s="89">
        <f>K42+(V42*$BW$9)+(Progression!AG42*$BW$10)+(Progression!AR42*$BW$11)+(Progression!BC42*$BW$15)</f>
        <v>739</v>
      </c>
      <c r="BR42" s="87">
        <f t="shared" si="0"/>
        <v>89.178313258075917</v>
      </c>
      <c r="BT42" s="89">
        <f t="shared" si="1"/>
        <v>609.4</v>
      </c>
    </row>
  </sheetData>
  <mergeCells count="6">
    <mergeCell ref="BG6:BP6"/>
    <mergeCell ref="B6:K6"/>
    <mergeCell ref="M6:V6"/>
    <mergeCell ref="AI6:AR6"/>
    <mergeCell ref="AT6:BC6"/>
    <mergeCell ref="X6:AG6"/>
  </mergeCells>
  <phoneticPr fontId="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36D9A-9C65-496D-98DA-9812B03C2B1A}">
  <dimension ref="A2:DZ34"/>
  <sheetViews>
    <sheetView topLeftCell="A5" workbookViewId="0">
      <pane xSplit="1" topLeftCell="DE1" activePane="topRight" state="frozen"/>
      <selection activeCell="A2" sqref="A2"/>
      <selection pane="topRight" activeCell="DD21" sqref="DD21:DF29"/>
    </sheetView>
  </sheetViews>
  <sheetFormatPr defaultRowHeight="14.4" x14ac:dyDescent="0.3"/>
  <cols>
    <col min="1" max="1" width="48.33203125" bestFit="1" customWidth="1"/>
    <col min="2" max="11" width="8.88671875" customWidth="1"/>
    <col min="12" max="12" width="2.88671875" customWidth="1"/>
    <col min="23" max="23" width="2.6640625" customWidth="1"/>
    <col min="34" max="34" width="2.33203125" customWidth="1"/>
    <col min="45" max="45" width="1.88671875" customWidth="1"/>
    <col min="56" max="56" width="2" customWidth="1"/>
    <col min="67" max="67" width="2.6640625" customWidth="1"/>
    <col min="78" max="78" width="2.33203125" customWidth="1"/>
    <col min="89" max="89" width="3" customWidth="1"/>
    <col min="100" max="100" width="2.5546875" customWidth="1"/>
    <col min="125" max="125" width="16.5546875" bestFit="1" customWidth="1"/>
    <col min="127" max="127" width="15.109375" bestFit="1" customWidth="1"/>
    <col min="129" max="129" width="24.6640625" bestFit="1" customWidth="1"/>
  </cols>
  <sheetData>
    <row r="2" spans="1:130" ht="72.599999999999994" customHeight="1" x14ac:dyDescent="0.3"/>
    <row r="3" spans="1:130" ht="18.600000000000001" customHeight="1" x14ac:dyDescent="0.3"/>
    <row r="5" spans="1:130" ht="21" x14ac:dyDescent="0.4">
      <c r="A5" s="68" t="s">
        <v>91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</row>
    <row r="6" spans="1:130" x14ac:dyDescent="0.3">
      <c r="B6" s="117" t="s">
        <v>73</v>
      </c>
      <c r="C6" s="117"/>
      <c r="D6" s="117"/>
      <c r="E6" s="117"/>
      <c r="F6" s="117"/>
      <c r="G6" s="117"/>
      <c r="H6" s="117"/>
      <c r="I6" s="117"/>
      <c r="J6" s="117"/>
      <c r="K6" s="117"/>
      <c r="L6" s="71"/>
      <c r="M6" s="117" t="s">
        <v>72</v>
      </c>
      <c r="N6" s="117"/>
      <c r="O6" s="117"/>
      <c r="P6" s="117"/>
      <c r="Q6" s="117"/>
      <c r="R6" s="117"/>
      <c r="S6" s="117"/>
      <c r="T6" s="117"/>
      <c r="U6" s="117"/>
      <c r="V6" s="117"/>
      <c r="W6" s="79"/>
      <c r="X6" s="117" t="s">
        <v>74</v>
      </c>
      <c r="Y6" s="117"/>
      <c r="Z6" s="117"/>
      <c r="AA6" s="117"/>
      <c r="AB6" s="117"/>
      <c r="AC6" s="117"/>
      <c r="AD6" s="117"/>
      <c r="AE6" s="117"/>
      <c r="AF6" s="117"/>
      <c r="AG6" s="117"/>
      <c r="AH6" s="71"/>
      <c r="AI6" s="117" t="s">
        <v>75</v>
      </c>
      <c r="AJ6" s="117"/>
      <c r="AK6" s="117"/>
      <c r="AL6" s="117"/>
      <c r="AM6" s="117"/>
      <c r="AN6" s="117"/>
      <c r="AO6" s="117"/>
      <c r="AP6" s="117"/>
      <c r="AQ6" s="117"/>
      <c r="AR6" s="117"/>
      <c r="AS6" s="71"/>
      <c r="AT6" s="117" t="s">
        <v>76</v>
      </c>
      <c r="AU6" s="117"/>
      <c r="AV6" s="117"/>
      <c r="AW6" s="117"/>
      <c r="AX6" s="117"/>
      <c r="AY6" s="117"/>
      <c r="AZ6" s="117"/>
      <c r="BA6" s="117"/>
      <c r="BB6" s="117"/>
      <c r="BC6" s="117"/>
      <c r="BD6" s="71"/>
      <c r="BE6" s="117" t="s">
        <v>77</v>
      </c>
      <c r="BF6" s="117"/>
      <c r="BG6" s="117"/>
      <c r="BH6" s="117"/>
      <c r="BI6" s="117"/>
      <c r="BJ6" s="117"/>
      <c r="BK6" s="117"/>
      <c r="BL6" s="117"/>
      <c r="BM6" s="117"/>
      <c r="BN6" s="117"/>
      <c r="BO6" s="79"/>
      <c r="BP6" s="117" t="s">
        <v>78</v>
      </c>
      <c r="BQ6" s="117"/>
      <c r="BR6" s="117"/>
      <c r="BS6" s="117"/>
      <c r="BT6" s="117"/>
      <c r="BU6" s="117"/>
      <c r="BV6" s="117"/>
      <c r="BW6" s="117"/>
      <c r="BX6" s="117"/>
      <c r="BY6" s="117"/>
      <c r="BZ6" s="79"/>
      <c r="CA6" s="117" t="s">
        <v>79</v>
      </c>
      <c r="CB6" s="117"/>
      <c r="CC6" s="117"/>
      <c r="CD6" s="117"/>
      <c r="CE6" s="117"/>
      <c r="CF6" s="117"/>
      <c r="CG6" s="117"/>
      <c r="CH6" s="117"/>
      <c r="CI6" s="117"/>
      <c r="CJ6" s="117"/>
      <c r="CK6" s="79"/>
      <c r="CL6" s="117" t="s">
        <v>80</v>
      </c>
      <c r="CM6" s="117"/>
      <c r="CN6" s="117"/>
      <c r="CO6" s="117"/>
      <c r="CP6" s="117"/>
      <c r="CQ6" s="117"/>
      <c r="CR6" s="117"/>
      <c r="CS6" s="117"/>
      <c r="CT6" s="117"/>
      <c r="CU6" s="117"/>
      <c r="CV6" s="79"/>
      <c r="CW6" s="117" t="s">
        <v>81</v>
      </c>
      <c r="CX6" s="117"/>
      <c r="CY6" s="117"/>
      <c r="CZ6" s="117"/>
      <c r="DA6" s="117"/>
      <c r="DB6" s="117"/>
      <c r="DC6" s="117"/>
      <c r="DD6" s="117"/>
      <c r="DE6" s="117"/>
      <c r="DF6" s="117"/>
      <c r="DG6" s="21"/>
      <c r="DH6" s="21"/>
      <c r="DJ6" s="117" t="s">
        <v>69</v>
      </c>
      <c r="DK6" s="117"/>
      <c r="DL6" s="117"/>
      <c r="DM6" s="117"/>
      <c r="DN6" s="117"/>
      <c r="DO6" s="117"/>
      <c r="DP6" s="117"/>
      <c r="DQ6" s="117"/>
      <c r="DR6" s="117"/>
      <c r="DS6" s="117"/>
    </row>
    <row r="7" spans="1:130" x14ac:dyDescent="0.3">
      <c r="A7" s="6"/>
      <c r="B7" s="78">
        <v>2015</v>
      </c>
      <c r="C7" s="78">
        <v>2016</v>
      </c>
      <c r="D7" s="78">
        <v>2017</v>
      </c>
      <c r="E7" s="78">
        <v>2018</v>
      </c>
      <c r="F7" s="78">
        <v>2019</v>
      </c>
      <c r="G7" s="78">
        <v>2020</v>
      </c>
      <c r="H7" s="78">
        <v>2021</v>
      </c>
      <c r="I7" s="78">
        <v>2022</v>
      </c>
      <c r="J7" s="78">
        <v>2023</v>
      </c>
      <c r="K7" s="78">
        <v>2024</v>
      </c>
      <c r="L7" s="71"/>
      <c r="M7" s="78">
        <v>2015</v>
      </c>
      <c r="N7" s="78">
        <v>2016</v>
      </c>
      <c r="O7" s="78">
        <v>2017</v>
      </c>
      <c r="P7" s="78">
        <v>2018</v>
      </c>
      <c r="Q7" s="78">
        <v>2019</v>
      </c>
      <c r="R7" s="78">
        <v>2020</v>
      </c>
      <c r="S7" s="78">
        <v>2021</v>
      </c>
      <c r="T7" s="78">
        <v>2022</v>
      </c>
      <c r="U7" s="78">
        <v>2023</v>
      </c>
      <c r="V7" s="78">
        <v>2024</v>
      </c>
      <c r="W7" s="71"/>
      <c r="X7" s="78">
        <v>2015</v>
      </c>
      <c r="Y7" s="78">
        <v>2016</v>
      </c>
      <c r="Z7" s="78">
        <v>2017</v>
      </c>
      <c r="AA7" s="78">
        <v>2018</v>
      </c>
      <c r="AB7" s="78">
        <v>2019</v>
      </c>
      <c r="AC7" s="78">
        <v>2020</v>
      </c>
      <c r="AD7" s="78">
        <v>2021</v>
      </c>
      <c r="AE7" s="78">
        <v>2022</v>
      </c>
      <c r="AF7" s="78">
        <v>2023</v>
      </c>
      <c r="AG7" s="78">
        <v>2024</v>
      </c>
      <c r="AH7" s="71"/>
      <c r="AI7" s="78">
        <v>2015</v>
      </c>
      <c r="AJ7" s="78">
        <v>2016</v>
      </c>
      <c r="AK7" s="78">
        <v>2017</v>
      </c>
      <c r="AL7" s="78">
        <v>2018</v>
      </c>
      <c r="AM7" s="78">
        <v>2019</v>
      </c>
      <c r="AN7" s="78">
        <v>2020</v>
      </c>
      <c r="AO7" s="78">
        <v>2021</v>
      </c>
      <c r="AP7" s="78">
        <v>2022</v>
      </c>
      <c r="AQ7" s="78">
        <v>2023</v>
      </c>
      <c r="AR7" s="78">
        <v>2024</v>
      </c>
      <c r="AS7" s="71"/>
      <c r="AT7" s="78">
        <v>2015</v>
      </c>
      <c r="AU7" s="78">
        <v>2016</v>
      </c>
      <c r="AV7" s="78">
        <v>2017</v>
      </c>
      <c r="AW7" s="78">
        <v>2018</v>
      </c>
      <c r="AX7" s="78">
        <v>2019</v>
      </c>
      <c r="AY7" s="78">
        <v>2020</v>
      </c>
      <c r="AZ7" s="78">
        <v>2021</v>
      </c>
      <c r="BA7" s="78">
        <v>2022</v>
      </c>
      <c r="BB7" s="78">
        <v>2023</v>
      </c>
      <c r="BC7" s="78">
        <v>2024</v>
      </c>
      <c r="BD7" s="71"/>
      <c r="BE7" s="78">
        <v>2015</v>
      </c>
      <c r="BF7" s="78">
        <v>2016</v>
      </c>
      <c r="BG7" s="78">
        <v>2017</v>
      </c>
      <c r="BH7" s="78">
        <v>2018</v>
      </c>
      <c r="BI7" s="78">
        <v>2019</v>
      </c>
      <c r="BJ7" s="78">
        <v>2020</v>
      </c>
      <c r="BK7" s="78">
        <v>2021</v>
      </c>
      <c r="BL7" s="78">
        <v>2022</v>
      </c>
      <c r="BM7" s="78">
        <v>2023</v>
      </c>
      <c r="BN7" s="78">
        <v>2024</v>
      </c>
      <c r="BO7" s="71"/>
      <c r="BP7" s="74">
        <v>2015</v>
      </c>
      <c r="BQ7" s="74">
        <v>2016</v>
      </c>
      <c r="BR7" s="74">
        <v>2017</v>
      </c>
      <c r="BS7" s="74">
        <v>2018</v>
      </c>
      <c r="BT7" s="74">
        <v>2019</v>
      </c>
      <c r="BU7" s="74">
        <v>2020</v>
      </c>
      <c r="BV7" s="74">
        <v>2021</v>
      </c>
      <c r="BW7" s="74">
        <v>2022</v>
      </c>
      <c r="BX7" s="74">
        <v>2023</v>
      </c>
      <c r="BY7" s="74">
        <v>2024</v>
      </c>
      <c r="BZ7" s="71"/>
      <c r="CA7" s="74">
        <v>2015</v>
      </c>
      <c r="CB7" s="74">
        <v>2016</v>
      </c>
      <c r="CC7" s="74">
        <v>2017</v>
      </c>
      <c r="CD7" s="74">
        <v>2018</v>
      </c>
      <c r="CE7" s="74">
        <v>2019</v>
      </c>
      <c r="CF7" s="74">
        <v>2020</v>
      </c>
      <c r="CG7" s="74">
        <v>2021</v>
      </c>
      <c r="CH7" s="74">
        <v>2022</v>
      </c>
      <c r="CI7" s="74">
        <v>2023</v>
      </c>
      <c r="CJ7" s="74">
        <v>2024</v>
      </c>
      <c r="CK7" s="71"/>
      <c r="CL7" s="78">
        <v>2015</v>
      </c>
      <c r="CM7" s="78">
        <v>2016</v>
      </c>
      <c r="CN7" s="78">
        <v>2017</v>
      </c>
      <c r="CO7" s="78">
        <v>2018</v>
      </c>
      <c r="CP7" s="78">
        <v>2019</v>
      </c>
      <c r="CQ7" s="78">
        <v>2020</v>
      </c>
      <c r="CR7" s="78">
        <v>2021</v>
      </c>
      <c r="CS7" s="78">
        <v>2022</v>
      </c>
      <c r="CT7" s="78">
        <v>2023</v>
      </c>
      <c r="CU7" s="78">
        <v>2024</v>
      </c>
      <c r="CV7" s="71"/>
      <c r="CW7" s="78">
        <v>2015</v>
      </c>
      <c r="CX7" s="78">
        <v>2016</v>
      </c>
      <c r="CY7" s="78">
        <v>2017</v>
      </c>
      <c r="CZ7" s="78">
        <v>2018</v>
      </c>
      <c r="DA7" s="78">
        <v>2019</v>
      </c>
      <c r="DB7" s="78">
        <v>2020</v>
      </c>
      <c r="DC7" s="78">
        <v>2021</v>
      </c>
      <c r="DD7" s="78">
        <v>2022</v>
      </c>
      <c r="DE7" s="78">
        <v>2023</v>
      </c>
      <c r="DF7" s="78">
        <v>2024</v>
      </c>
      <c r="DJ7" s="78">
        <v>2015</v>
      </c>
      <c r="DK7" s="78">
        <v>2016</v>
      </c>
      <c r="DL7" s="78">
        <v>2017</v>
      </c>
      <c r="DM7" s="78">
        <v>2018</v>
      </c>
      <c r="DN7" s="78">
        <v>2019</v>
      </c>
      <c r="DO7" s="78">
        <v>2020</v>
      </c>
      <c r="DP7" s="78">
        <v>2021</v>
      </c>
      <c r="DQ7" s="75">
        <v>2022</v>
      </c>
      <c r="DR7" s="75">
        <v>2023</v>
      </c>
      <c r="DS7" s="75">
        <v>2024</v>
      </c>
      <c r="DU7" s="76" t="s">
        <v>70</v>
      </c>
      <c r="DW7" s="75" t="s">
        <v>71</v>
      </c>
      <c r="DY7" s="1" t="s">
        <v>9</v>
      </c>
      <c r="DZ7" s="2"/>
    </row>
    <row r="8" spans="1:130" x14ac:dyDescent="0.3">
      <c r="A8" s="70" t="s">
        <v>0</v>
      </c>
      <c r="B8">
        <v>4</v>
      </c>
      <c r="C8">
        <v>8</v>
      </c>
      <c r="D8">
        <v>6</v>
      </c>
      <c r="E8">
        <v>5</v>
      </c>
      <c r="F8">
        <v>4</v>
      </c>
      <c r="G8">
        <v>7</v>
      </c>
      <c r="H8">
        <v>6</v>
      </c>
      <c r="I8">
        <v>4</v>
      </c>
      <c r="J8">
        <v>8</v>
      </c>
      <c r="K8">
        <v>5</v>
      </c>
      <c r="L8" s="71"/>
      <c r="M8">
        <v>1</v>
      </c>
      <c r="N8">
        <v>3</v>
      </c>
      <c r="O8">
        <v>0</v>
      </c>
      <c r="P8">
        <v>1</v>
      </c>
      <c r="Q8">
        <v>4</v>
      </c>
      <c r="R8">
        <v>5</v>
      </c>
      <c r="S8">
        <v>1</v>
      </c>
      <c r="T8">
        <v>3</v>
      </c>
      <c r="U8">
        <v>10</v>
      </c>
      <c r="V8">
        <v>4</v>
      </c>
      <c r="W8" s="71"/>
      <c r="X8">
        <v>23</v>
      </c>
      <c r="Y8">
        <v>17</v>
      </c>
      <c r="Z8">
        <v>12</v>
      </c>
      <c r="AA8">
        <v>21</v>
      </c>
      <c r="AB8">
        <v>14</v>
      </c>
      <c r="AC8">
        <v>12</v>
      </c>
      <c r="AD8">
        <v>13</v>
      </c>
      <c r="AE8">
        <v>4</v>
      </c>
      <c r="AF8">
        <v>10</v>
      </c>
      <c r="AG8">
        <v>17</v>
      </c>
      <c r="AH8" s="71"/>
      <c r="AI8">
        <v>4</v>
      </c>
      <c r="AJ8">
        <v>8</v>
      </c>
      <c r="AK8">
        <v>3</v>
      </c>
      <c r="AL8">
        <v>4</v>
      </c>
      <c r="AM8">
        <v>5</v>
      </c>
      <c r="AN8">
        <v>9</v>
      </c>
      <c r="AO8">
        <v>5</v>
      </c>
      <c r="AP8">
        <v>6</v>
      </c>
      <c r="AQ8">
        <v>8</v>
      </c>
      <c r="AR8">
        <v>13</v>
      </c>
      <c r="AS8" s="71"/>
      <c r="AT8">
        <v>12</v>
      </c>
      <c r="AU8">
        <v>13</v>
      </c>
      <c r="AV8">
        <v>14</v>
      </c>
      <c r="AW8">
        <v>19</v>
      </c>
      <c r="AX8">
        <v>8</v>
      </c>
      <c r="AY8">
        <v>10</v>
      </c>
      <c r="AZ8">
        <v>10</v>
      </c>
      <c r="BA8">
        <v>5</v>
      </c>
      <c r="BB8">
        <v>17</v>
      </c>
      <c r="BC8">
        <v>11</v>
      </c>
      <c r="BD8" s="71"/>
      <c r="BE8">
        <v>7</v>
      </c>
      <c r="BF8">
        <v>12</v>
      </c>
      <c r="BG8">
        <v>5</v>
      </c>
      <c r="BH8">
        <v>6</v>
      </c>
      <c r="BI8">
        <v>3</v>
      </c>
      <c r="BJ8">
        <v>2</v>
      </c>
      <c r="BK8">
        <v>7</v>
      </c>
      <c r="BL8">
        <v>7</v>
      </c>
      <c r="BM8">
        <v>12</v>
      </c>
      <c r="BN8">
        <v>12</v>
      </c>
      <c r="BO8" s="71"/>
      <c r="BP8">
        <v>12</v>
      </c>
      <c r="BQ8">
        <v>11</v>
      </c>
      <c r="BR8">
        <v>8</v>
      </c>
      <c r="BS8">
        <v>8</v>
      </c>
      <c r="BT8">
        <v>10</v>
      </c>
      <c r="BU8">
        <v>14</v>
      </c>
      <c r="BV8">
        <v>5</v>
      </c>
      <c r="BW8">
        <v>8</v>
      </c>
      <c r="BX8">
        <v>11</v>
      </c>
      <c r="BY8">
        <v>5</v>
      </c>
      <c r="BZ8" s="71"/>
      <c r="CA8">
        <v>2</v>
      </c>
      <c r="CB8">
        <v>2</v>
      </c>
      <c r="CC8">
        <v>5</v>
      </c>
      <c r="CD8">
        <v>5</v>
      </c>
      <c r="CE8">
        <v>5</v>
      </c>
      <c r="CF8">
        <v>2</v>
      </c>
      <c r="CG8">
        <v>4</v>
      </c>
      <c r="CH8">
        <v>1</v>
      </c>
      <c r="CI8">
        <v>5</v>
      </c>
      <c r="CJ8">
        <v>7</v>
      </c>
      <c r="CK8" s="71"/>
      <c r="CL8">
        <v>0</v>
      </c>
      <c r="CM8">
        <v>3</v>
      </c>
      <c r="CN8">
        <v>4</v>
      </c>
      <c r="CO8">
        <v>2</v>
      </c>
      <c r="CP8">
        <v>1</v>
      </c>
      <c r="CQ8">
        <v>3</v>
      </c>
      <c r="CR8">
        <v>1</v>
      </c>
      <c r="CS8">
        <v>0</v>
      </c>
      <c r="CT8">
        <v>2</v>
      </c>
      <c r="CU8">
        <v>2</v>
      </c>
      <c r="CV8" s="71"/>
      <c r="CW8">
        <v>0</v>
      </c>
      <c r="CX8">
        <v>0</v>
      </c>
      <c r="CY8">
        <v>0</v>
      </c>
      <c r="CZ8">
        <v>2</v>
      </c>
      <c r="DA8">
        <v>1</v>
      </c>
      <c r="DB8">
        <v>0</v>
      </c>
      <c r="DC8">
        <v>0</v>
      </c>
      <c r="DD8">
        <v>3</v>
      </c>
      <c r="DE8">
        <v>3</v>
      </c>
      <c r="DF8">
        <v>5</v>
      </c>
      <c r="DJ8" s="11">
        <f t="shared" ref="DJ8:DJ16" si="0">B8+(M8*(1+$DZ$19))+(X8*(1+$DZ$9))+(AI8*(1+$DZ$9)*(1+$DZ$19))+(AT8*(1+$DZ$10))+(BE8*(1+$DZ$10)*(1+$DZ$19))+(BP8*(1+$DZ$11))+(CA8*(1+$DZ$11)*(1+$DZ$19))+(CL8*$DZ$15)+(CW8*$DZ$15*(1+$DZ$19))</f>
        <v>127.72000000000001</v>
      </c>
      <c r="DK8" s="11">
        <f t="shared" ref="DK8:DK16" si="1">C8+(N8*(1+$DZ$19))+(Y8*(1+$DZ$9))+(AJ8*(1+$DZ$9)*(1+$DZ$19))+(AU8*(1+$DZ$10))+(BF8*(1+$DZ$10)*(1+$DZ$19))+(BQ8*(1+$DZ$11))+(CB8*(1+$DZ$11)*(1+$DZ$19))+(CM8*$DZ$15)+(CX8*$DZ$15*(1+$DZ$19))</f>
        <v>146.76000000000002</v>
      </c>
      <c r="DL8" s="11">
        <f t="shared" ref="DL8:DL16" si="2">D8+(O8*(1+$DZ$19))+(Z8*(1+$DZ$9))+(AK8*(1+$DZ$9)*(1+$DZ$19))+(AV8*(1+$DZ$10))+(BG8*(1+$DZ$10)*(1+$DZ$19))+(BR8*(1+$DZ$11))+(CC8*(1+$DZ$11)*(1+$DZ$19))+(CN8*$DZ$15)+(CY8*$DZ$15*(1+$DZ$19))</f>
        <v>108.88000000000001</v>
      </c>
      <c r="DM8" s="11">
        <f t="shared" ref="DM8:DM16" si="3">E8+(P8*(1+$DZ$19))+(AA8*(1+$DZ$9))+(AL8*(1+$DZ$9)*(1+$DZ$19))+(AW8*(1+$DZ$10))+(BH8*(1+$DZ$10)*(1+$DZ$19))+(BS8*(1+$DZ$11))+(CD8*(1+$DZ$11)*(1+$DZ$19))+(CO8*$DZ$15)+(CZ8*$DZ$15*(1+$DZ$19))</f>
        <v>140.24</v>
      </c>
      <c r="DN8" s="11">
        <f t="shared" ref="DN8:DN16" si="4">F8+(Q8*(1+$DZ$19))+(AB8*(1+$DZ$9))+(AM8*(1+$DZ$9)*(1+$DZ$19))+(AX8*(1+$DZ$10))+(BI8*(1+$DZ$10)*(1+$DZ$19))+(BT8*(1+$DZ$11))+(CE8*(1+$DZ$11)*(1+$DZ$19))+(CP8*$DZ$15)+(DA8*$DZ$15*(1+$DZ$19))</f>
        <v>105.4</v>
      </c>
      <c r="DO8" s="11">
        <f t="shared" ref="DO8:DO16" si="5">G8+(R8*(1+$DZ$19))+(AC8*(1+$DZ$9))+(AN8*(1+$DZ$9)*(1+$DZ$19))+(AY8*(1+$DZ$10))+(BJ8*(1+$DZ$10)*(1+$DZ$19))+(BU8*(1+$DZ$11))+(CF8*(1+$DZ$11)*(1+$DZ$19))+(CQ8*$DZ$15)+(DB8*$DZ$15*(1+$DZ$19))</f>
        <v>117.91999999999999</v>
      </c>
      <c r="DP8" s="11">
        <f t="shared" ref="DP8:DP16" si="6">H8+(S8*(1+$DZ$19))+(AD8*(1+$DZ$9))+(AO8*(1+$DZ$9)*(1+$DZ$19))+(AZ8*(1+$DZ$10))+(BK8*(1+$DZ$10)*(1+$DZ$19))+(BV8*(1+$DZ$11))+(CG8*(1+$DZ$11)*(1+$DZ$19))+(CR8*$DZ$15)+(DC8*$DZ$15*(1+$DZ$19))</f>
        <v>100.76</v>
      </c>
      <c r="DQ8" s="88">
        <f t="shared" ref="DQ8:DQ16" si="7">I8+(T8*(1+$DZ$19))+(AE8*(1+$DZ$9))+(AP8*(1+$DZ$9)*(1+$DZ$19))+(BA8*(1+$DZ$10))+(BL8*(1+$DZ$10)*(1+$DZ$19))+(BW8*(1+$DZ$11))+(CH8*(1+$DZ$11)*(1+$DZ$19))+(CS8*$DZ$15)+(DD8*$DZ$15*(1+$DZ$19))</f>
        <v>78.399999999999991</v>
      </c>
      <c r="DR8" s="88">
        <f>J8+(U8*(1+$DZ$19))+(AF8*(1+$DZ$9))+(AQ8*(1+$DZ$9)*(1+$DZ$19))+(BB8*(1+$DZ$10))+(BM8*(1+$DZ$10)*(1+$DZ$19))+(BX8*(1+$DZ$11))+(CI8*(1+$DZ$11)*(1+$DZ$19))+(CT8*$DZ$15)+(DE8*$DZ$15*(1+$DZ$19))</f>
        <v>161.07999999999998</v>
      </c>
      <c r="DS8" s="88">
        <f t="shared" ref="DS8:DS16" si="8">K8+(V8*(1+$DZ$19))+(AG8*(1+$DZ$9))+(AR8*(1+$DZ$9)*(1+$DZ$19))+(BC8*(1+$DZ$10))+(BN8*(1+$DZ$10)*(1+$DZ$19))+(BY8*(1+$DZ$11))+(CJ8*(1+$DZ$11)*(1+$DZ$19))+(CU8*$DZ$15)+(DF8*$DZ$15*(1+$DZ$19))</f>
        <v>156.76</v>
      </c>
      <c r="DU8" s="80">
        <f>STDEVA(DJ8:DS8)</f>
        <v>26.818731762209346</v>
      </c>
      <c r="DW8" s="88">
        <f>AVERAGE(DQ8:DS8)</f>
        <v>132.07999999999998</v>
      </c>
      <c r="DY8" s="3"/>
      <c r="DZ8" s="4" t="s">
        <v>10</v>
      </c>
    </row>
    <row r="9" spans="1:130" x14ac:dyDescent="0.3">
      <c r="A9" s="70" t="s">
        <v>1</v>
      </c>
      <c r="B9">
        <v>4</v>
      </c>
      <c r="C9">
        <v>0</v>
      </c>
      <c r="D9">
        <v>2</v>
      </c>
      <c r="E9">
        <v>2</v>
      </c>
      <c r="F9">
        <v>0</v>
      </c>
      <c r="G9">
        <v>3</v>
      </c>
      <c r="H9">
        <v>0</v>
      </c>
      <c r="I9">
        <v>0</v>
      </c>
      <c r="J9">
        <v>1</v>
      </c>
      <c r="K9">
        <v>1</v>
      </c>
      <c r="L9" s="71"/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 s="71"/>
      <c r="X9">
        <v>11</v>
      </c>
      <c r="Y9">
        <v>9</v>
      </c>
      <c r="Z9">
        <v>7</v>
      </c>
      <c r="AA9">
        <v>5</v>
      </c>
      <c r="AB9">
        <v>3</v>
      </c>
      <c r="AC9">
        <v>1</v>
      </c>
      <c r="AD9">
        <v>1</v>
      </c>
      <c r="AE9">
        <v>0</v>
      </c>
      <c r="AF9">
        <v>9</v>
      </c>
      <c r="AG9">
        <v>5</v>
      </c>
      <c r="AH9" s="71"/>
      <c r="AI9">
        <v>0</v>
      </c>
      <c r="AJ9">
        <v>0</v>
      </c>
      <c r="AK9">
        <v>0</v>
      </c>
      <c r="AL9">
        <v>0</v>
      </c>
      <c r="AM9">
        <v>0</v>
      </c>
      <c r="AN9">
        <v>2</v>
      </c>
      <c r="AO9">
        <v>1</v>
      </c>
      <c r="AP9">
        <v>2</v>
      </c>
      <c r="AQ9">
        <v>4</v>
      </c>
      <c r="AR9">
        <v>3</v>
      </c>
      <c r="AS9" s="71"/>
      <c r="AT9">
        <v>29</v>
      </c>
      <c r="AU9">
        <v>15</v>
      </c>
      <c r="AV9">
        <v>13</v>
      </c>
      <c r="AW9">
        <v>7</v>
      </c>
      <c r="AX9">
        <v>5</v>
      </c>
      <c r="AY9">
        <v>6</v>
      </c>
      <c r="AZ9">
        <v>3</v>
      </c>
      <c r="BA9">
        <v>3</v>
      </c>
      <c r="BB9">
        <v>9</v>
      </c>
      <c r="BC9">
        <v>8</v>
      </c>
      <c r="BD9" s="71"/>
      <c r="BE9">
        <v>1</v>
      </c>
      <c r="BF9">
        <v>1</v>
      </c>
      <c r="BG9">
        <v>1</v>
      </c>
      <c r="BH9">
        <v>1</v>
      </c>
      <c r="BI9">
        <v>6</v>
      </c>
      <c r="BJ9">
        <v>1</v>
      </c>
      <c r="BK9">
        <v>2</v>
      </c>
      <c r="BL9">
        <v>1</v>
      </c>
      <c r="BM9">
        <v>1</v>
      </c>
      <c r="BN9">
        <v>3</v>
      </c>
      <c r="BO9" s="71"/>
      <c r="BP9">
        <v>17</v>
      </c>
      <c r="BQ9">
        <v>14</v>
      </c>
      <c r="BR9">
        <v>12</v>
      </c>
      <c r="BS9">
        <v>4</v>
      </c>
      <c r="BT9">
        <v>7</v>
      </c>
      <c r="BU9">
        <v>3</v>
      </c>
      <c r="BV9">
        <v>0</v>
      </c>
      <c r="BW9">
        <v>4</v>
      </c>
      <c r="BX9">
        <v>5</v>
      </c>
      <c r="BY9">
        <v>8</v>
      </c>
      <c r="BZ9" s="71"/>
      <c r="CA9">
        <v>2</v>
      </c>
      <c r="CB9">
        <v>0</v>
      </c>
      <c r="CC9">
        <v>0</v>
      </c>
      <c r="CD9">
        <v>2</v>
      </c>
      <c r="CE9">
        <v>0</v>
      </c>
      <c r="CF9">
        <v>1</v>
      </c>
      <c r="CG9">
        <v>2</v>
      </c>
      <c r="CH9">
        <v>0</v>
      </c>
      <c r="CI9">
        <v>3</v>
      </c>
      <c r="CJ9">
        <v>3</v>
      </c>
      <c r="CK9" s="71"/>
      <c r="CL9">
        <v>1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 s="71"/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J9" s="11">
        <f t="shared" si="0"/>
        <v>127.88000000000001</v>
      </c>
      <c r="DK9" s="11">
        <f t="shared" si="1"/>
        <v>79.400000000000006</v>
      </c>
      <c r="DL9" s="11">
        <f t="shared" si="2"/>
        <v>69.400000000000006</v>
      </c>
      <c r="DM9" s="11">
        <f t="shared" si="3"/>
        <v>41.480000000000004</v>
      </c>
      <c r="DN9" s="11">
        <f t="shared" si="4"/>
        <v>45.2</v>
      </c>
      <c r="DO9" s="11">
        <f t="shared" si="5"/>
        <v>32.76</v>
      </c>
      <c r="DP9" s="11">
        <f t="shared" si="6"/>
        <v>20.040000000000003</v>
      </c>
      <c r="DQ9" s="88">
        <f t="shared" si="7"/>
        <v>21.520000000000003</v>
      </c>
      <c r="DR9" s="88">
        <f>J9+(U9*(1+$DZ$19))+(AF9*(1+$DZ$9))+(AQ9*(1+$DZ$9)*(1+$DZ$19))+(BB9*(1+$DZ$10))+(BM9*(1+$DZ$10)*(1+$DZ$19))+(BX9*(1+$DZ$11))+(CI9*(1+$DZ$11)*(1+$DZ$19))+(CT9*$DZ$15)+(DE9*$DZ$15*(1+$DZ$19))</f>
        <v>65.16</v>
      </c>
      <c r="DS9" s="88">
        <f t="shared" si="8"/>
        <v>65.2</v>
      </c>
      <c r="DU9" s="80">
        <f t="shared" ref="DU9:DU29" si="9">STDEVA(DJ9:DS9)</f>
        <v>32.327311879173202</v>
      </c>
      <c r="DW9" s="88">
        <f t="shared" ref="DW9:DW29" si="10">AVERAGE(DQ9:DS9)</f>
        <v>50.626666666666665</v>
      </c>
      <c r="DY9" t="s">
        <v>28</v>
      </c>
      <c r="DZ9" s="5">
        <v>0.8</v>
      </c>
    </row>
    <row r="10" spans="1:130" x14ac:dyDescent="0.3">
      <c r="A10" s="70" t="s">
        <v>2</v>
      </c>
      <c r="B10">
        <v>0</v>
      </c>
      <c r="C10">
        <v>0</v>
      </c>
      <c r="D10">
        <v>0</v>
      </c>
      <c r="E10">
        <v>0</v>
      </c>
      <c r="F10">
        <v>0</v>
      </c>
      <c r="G10">
        <v>1</v>
      </c>
      <c r="H10">
        <v>4</v>
      </c>
      <c r="I10">
        <v>0</v>
      </c>
      <c r="J10">
        <v>0</v>
      </c>
      <c r="K10">
        <v>2</v>
      </c>
      <c r="L10" s="71"/>
      <c r="M10">
        <v>1</v>
      </c>
      <c r="N10">
        <v>1</v>
      </c>
      <c r="O10">
        <v>0</v>
      </c>
      <c r="P10">
        <v>2</v>
      </c>
      <c r="Q10">
        <v>1</v>
      </c>
      <c r="R10">
        <v>1</v>
      </c>
      <c r="S10">
        <v>0</v>
      </c>
      <c r="T10">
        <v>1</v>
      </c>
      <c r="U10">
        <v>1</v>
      </c>
      <c r="V10">
        <v>0</v>
      </c>
      <c r="W10" s="71"/>
      <c r="X10">
        <v>5</v>
      </c>
      <c r="Y10">
        <v>1</v>
      </c>
      <c r="Z10">
        <v>3</v>
      </c>
      <c r="AA10">
        <v>6</v>
      </c>
      <c r="AB10">
        <v>7</v>
      </c>
      <c r="AC10">
        <v>1</v>
      </c>
      <c r="AD10">
        <v>0</v>
      </c>
      <c r="AE10">
        <v>1</v>
      </c>
      <c r="AF10">
        <v>3</v>
      </c>
      <c r="AG10">
        <v>0</v>
      </c>
      <c r="AH10" s="71"/>
      <c r="AI10">
        <v>0</v>
      </c>
      <c r="AJ10">
        <v>1</v>
      </c>
      <c r="AK10">
        <v>0</v>
      </c>
      <c r="AL10">
        <v>2</v>
      </c>
      <c r="AM10">
        <v>3</v>
      </c>
      <c r="AN10">
        <v>0</v>
      </c>
      <c r="AO10">
        <v>0</v>
      </c>
      <c r="AP10">
        <v>0</v>
      </c>
      <c r="AQ10">
        <v>0</v>
      </c>
      <c r="AR10">
        <v>2</v>
      </c>
      <c r="AS10" s="71"/>
      <c r="AT10">
        <v>7</v>
      </c>
      <c r="AU10">
        <v>3</v>
      </c>
      <c r="AV10">
        <v>8</v>
      </c>
      <c r="AW10">
        <v>5</v>
      </c>
      <c r="AX10">
        <v>3</v>
      </c>
      <c r="AY10">
        <v>1</v>
      </c>
      <c r="AZ10">
        <v>4</v>
      </c>
      <c r="BA10">
        <v>0</v>
      </c>
      <c r="BB10">
        <v>4</v>
      </c>
      <c r="BC10">
        <v>4</v>
      </c>
      <c r="BD10" s="71"/>
      <c r="BE10">
        <v>2</v>
      </c>
      <c r="BF10">
        <v>1</v>
      </c>
      <c r="BG10">
        <v>2</v>
      </c>
      <c r="BH10">
        <v>3</v>
      </c>
      <c r="BI10">
        <v>2</v>
      </c>
      <c r="BJ10">
        <v>3</v>
      </c>
      <c r="BK10">
        <v>2</v>
      </c>
      <c r="BL10">
        <v>2</v>
      </c>
      <c r="BM10">
        <v>0</v>
      </c>
      <c r="BN10">
        <v>1</v>
      </c>
      <c r="BO10" s="71"/>
      <c r="BP10">
        <v>11</v>
      </c>
      <c r="BQ10">
        <v>7</v>
      </c>
      <c r="BR10">
        <v>3</v>
      </c>
      <c r="BS10">
        <v>3</v>
      </c>
      <c r="BT10">
        <v>5</v>
      </c>
      <c r="BU10">
        <v>6</v>
      </c>
      <c r="BV10">
        <v>3</v>
      </c>
      <c r="BW10">
        <v>0</v>
      </c>
      <c r="BX10">
        <v>1</v>
      </c>
      <c r="BY10">
        <v>1</v>
      </c>
      <c r="BZ10" s="71"/>
      <c r="CA10">
        <v>2</v>
      </c>
      <c r="CB10">
        <v>1</v>
      </c>
      <c r="CC10">
        <v>0</v>
      </c>
      <c r="CD10">
        <v>1</v>
      </c>
      <c r="CE10">
        <v>3</v>
      </c>
      <c r="CF10">
        <v>5</v>
      </c>
      <c r="CG10">
        <v>0</v>
      </c>
      <c r="CH10">
        <v>1</v>
      </c>
      <c r="CI10">
        <v>2</v>
      </c>
      <c r="CJ10">
        <v>0</v>
      </c>
      <c r="CK10" s="71"/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1</v>
      </c>
      <c r="CT10">
        <v>0</v>
      </c>
      <c r="CU10">
        <v>0</v>
      </c>
      <c r="CV10" s="71"/>
      <c r="CW10">
        <v>0</v>
      </c>
      <c r="CX10">
        <v>0</v>
      </c>
      <c r="CY10">
        <v>0</v>
      </c>
      <c r="CZ10">
        <v>0</v>
      </c>
      <c r="DA10">
        <v>1</v>
      </c>
      <c r="DB10">
        <v>0</v>
      </c>
      <c r="DC10">
        <v>0</v>
      </c>
      <c r="DD10">
        <v>0</v>
      </c>
      <c r="DE10">
        <v>0</v>
      </c>
      <c r="DF10">
        <v>0</v>
      </c>
      <c r="DJ10" s="11">
        <f t="shared" si="0"/>
        <v>58.480000000000004</v>
      </c>
      <c r="DK10" s="11">
        <f t="shared" si="1"/>
        <v>31.6</v>
      </c>
      <c r="DL10" s="11">
        <f t="shared" si="2"/>
        <v>32.799999999999997</v>
      </c>
      <c r="DM10" s="11">
        <f t="shared" si="3"/>
        <v>43.96</v>
      </c>
      <c r="DN10" s="11">
        <f t="shared" si="4"/>
        <v>51.2</v>
      </c>
      <c r="DO10" s="11">
        <f t="shared" si="5"/>
        <v>39.599999999999994</v>
      </c>
      <c r="DP10" s="11">
        <f t="shared" si="6"/>
        <v>23.400000000000002</v>
      </c>
      <c r="DQ10" s="88">
        <f t="shared" si="7"/>
        <v>11.44</v>
      </c>
      <c r="DR10" s="88">
        <f t="shared" ref="DR10:DR16" si="11">J10+(U10*(1+$DZ$19))+(AF10*(1+$DZ$9))+(AQ10*(1+$DZ$9)*(1+$DZ$19))+(BB10*(1+$DZ$10))+(BM10*(1+$DZ$10)*(1+$DZ$19))+(BX10*(1+$DZ$11))+(CI10*(1+$DZ$11)*(1+$DZ$19))+(CT10*$DZ$15)+(DE10*$DZ$15*(1+$DZ$19))</f>
        <v>22.080000000000002</v>
      </c>
      <c r="DS10" s="88">
        <f t="shared" si="8"/>
        <v>18.919999999999998</v>
      </c>
      <c r="DU10" s="80">
        <f t="shared" si="9"/>
        <v>14.979346373516373</v>
      </c>
      <c r="DW10" s="88">
        <f t="shared" si="10"/>
        <v>17.48</v>
      </c>
      <c r="DY10" t="s">
        <v>29</v>
      </c>
      <c r="DZ10" s="5">
        <v>1</v>
      </c>
    </row>
    <row r="11" spans="1:130" x14ac:dyDescent="0.3">
      <c r="A11" s="70" t="s">
        <v>3</v>
      </c>
      <c r="B11">
        <v>4</v>
      </c>
      <c r="C11">
        <v>2</v>
      </c>
      <c r="D11">
        <v>1</v>
      </c>
      <c r="E11">
        <v>1</v>
      </c>
      <c r="F11">
        <v>1</v>
      </c>
      <c r="G11">
        <v>1</v>
      </c>
      <c r="H11">
        <v>0</v>
      </c>
      <c r="I11">
        <v>0</v>
      </c>
      <c r="J11">
        <v>1</v>
      </c>
      <c r="K11">
        <v>0</v>
      </c>
      <c r="L11" s="71"/>
      <c r="M11">
        <v>0</v>
      </c>
      <c r="N11">
        <v>0</v>
      </c>
      <c r="O11">
        <v>0</v>
      </c>
      <c r="P11">
        <v>0</v>
      </c>
      <c r="Q11">
        <v>4</v>
      </c>
      <c r="R11">
        <v>0</v>
      </c>
      <c r="S11">
        <v>0</v>
      </c>
      <c r="T11">
        <v>0</v>
      </c>
      <c r="U11">
        <v>2</v>
      </c>
      <c r="V11">
        <v>3</v>
      </c>
      <c r="W11" s="71"/>
      <c r="X11">
        <v>10</v>
      </c>
      <c r="Y11">
        <v>12</v>
      </c>
      <c r="Z11">
        <v>10</v>
      </c>
      <c r="AA11">
        <v>6</v>
      </c>
      <c r="AB11">
        <v>11</v>
      </c>
      <c r="AC11">
        <v>5</v>
      </c>
      <c r="AD11">
        <v>2</v>
      </c>
      <c r="AE11">
        <v>2</v>
      </c>
      <c r="AF11">
        <v>4</v>
      </c>
      <c r="AG11">
        <v>5</v>
      </c>
      <c r="AH11" s="71"/>
      <c r="AI11">
        <v>0</v>
      </c>
      <c r="AJ11">
        <v>0</v>
      </c>
      <c r="AK11">
        <v>0</v>
      </c>
      <c r="AL11">
        <v>0</v>
      </c>
      <c r="AM11">
        <v>4</v>
      </c>
      <c r="AN11">
        <v>0</v>
      </c>
      <c r="AO11">
        <v>2</v>
      </c>
      <c r="AP11">
        <v>1</v>
      </c>
      <c r="AQ11">
        <v>5</v>
      </c>
      <c r="AR11">
        <v>8</v>
      </c>
      <c r="AS11" s="71"/>
      <c r="AT11">
        <v>20</v>
      </c>
      <c r="AU11">
        <v>20</v>
      </c>
      <c r="AV11">
        <v>22</v>
      </c>
      <c r="AW11">
        <v>13</v>
      </c>
      <c r="AX11">
        <v>19</v>
      </c>
      <c r="AY11">
        <v>10</v>
      </c>
      <c r="AZ11">
        <v>4</v>
      </c>
      <c r="BA11">
        <v>2</v>
      </c>
      <c r="BB11">
        <v>11</v>
      </c>
      <c r="BC11">
        <v>10</v>
      </c>
      <c r="BD11" s="71"/>
      <c r="BE11">
        <v>3</v>
      </c>
      <c r="BF11">
        <v>0</v>
      </c>
      <c r="BG11">
        <v>0</v>
      </c>
      <c r="BH11">
        <v>1</v>
      </c>
      <c r="BI11">
        <v>5</v>
      </c>
      <c r="BJ11">
        <v>0</v>
      </c>
      <c r="BK11">
        <v>3</v>
      </c>
      <c r="BL11">
        <v>1</v>
      </c>
      <c r="BM11">
        <v>9</v>
      </c>
      <c r="BN11">
        <v>13</v>
      </c>
      <c r="BO11" s="71"/>
      <c r="BP11">
        <v>10</v>
      </c>
      <c r="BQ11">
        <v>13</v>
      </c>
      <c r="BR11">
        <v>20</v>
      </c>
      <c r="BS11">
        <v>11</v>
      </c>
      <c r="BT11">
        <v>10</v>
      </c>
      <c r="BU11">
        <v>3</v>
      </c>
      <c r="BV11">
        <v>2</v>
      </c>
      <c r="BW11">
        <v>1</v>
      </c>
      <c r="BX11">
        <v>4</v>
      </c>
      <c r="BY11">
        <v>3</v>
      </c>
      <c r="BZ11" s="71"/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3</v>
      </c>
      <c r="CH11">
        <v>0</v>
      </c>
      <c r="CI11">
        <v>1</v>
      </c>
      <c r="CJ11">
        <v>2</v>
      </c>
      <c r="CK11" s="71"/>
      <c r="CL11">
        <v>16</v>
      </c>
      <c r="CM11">
        <v>9</v>
      </c>
      <c r="CN11">
        <v>15</v>
      </c>
      <c r="CO11">
        <v>5</v>
      </c>
      <c r="CP11">
        <v>10</v>
      </c>
      <c r="CQ11">
        <v>3</v>
      </c>
      <c r="CR11">
        <v>1</v>
      </c>
      <c r="CS11">
        <v>1</v>
      </c>
      <c r="CT11">
        <v>3</v>
      </c>
      <c r="CU11">
        <v>3</v>
      </c>
      <c r="CV11" s="71"/>
      <c r="CW11">
        <v>0</v>
      </c>
      <c r="CX11">
        <v>0</v>
      </c>
      <c r="CY11">
        <v>0</v>
      </c>
      <c r="CZ11">
        <v>0</v>
      </c>
      <c r="DA11">
        <v>2</v>
      </c>
      <c r="DB11">
        <v>0</v>
      </c>
      <c r="DC11">
        <v>4</v>
      </c>
      <c r="DD11">
        <v>0</v>
      </c>
      <c r="DE11">
        <v>12</v>
      </c>
      <c r="DF11">
        <v>22</v>
      </c>
      <c r="DJ11" s="11">
        <f t="shared" si="0"/>
        <v>107.2</v>
      </c>
      <c r="DK11" s="11">
        <f t="shared" si="1"/>
        <v>101.2</v>
      </c>
      <c r="DL11" s="11">
        <f t="shared" si="2"/>
        <v>122</v>
      </c>
      <c r="DM11" s="11">
        <f t="shared" si="3"/>
        <v>69.400000000000006</v>
      </c>
      <c r="DN11" s="11">
        <f t="shared" si="4"/>
        <v>118.64000000000001</v>
      </c>
      <c r="DO11" s="11">
        <f t="shared" si="5"/>
        <v>39.6</v>
      </c>
      <c r="DP11" s="11">
        <f t="shared" si="6"/>
        <v>41.239999999999995</v>
      </c>
      <c r="DQ11" s="88">
        <f t="shared" si="7"/>
        <v>15.36</v>
      </c>
      <c r="DR11" s="88">
        <f t="shared" si="11"/>
        <v>93.84</v>
      </c>
      <c r="DS11" s="88">
        <f t="shared" si="8"/>
        <v>122.35999999999999</v>
      </c>
      <c r="DU11" s="80">
        <f t="shared" si="9"/>
        <v>39.104307009160358</v>
      </c>
      <c r="DW11" s="88">
        <f t="shared" si="10"/>
        <v>77.186666666666667</v>
      </c>
      <c r="DY11" t="s">
        <v>30</v>
      </c>
      <c r="DZ11" s="5">
        <v>1.2</v>
      </c>
    </row>
    <row r="12" spans="1:130" x14ac:dyDescent="0.3">
      <c r="A12" s="70" t="s">
        <v>4</v>
      </c>
      <c r="B12">
        <v>5</v>
      </c>
      <c r="C12">
        <v>6</v>
      </c>
      <c r="D12">
        <v>3</v>
      </c>
      <c r="E12">
        <v>0</v>
      </c>
      <c r="F12">
        <v>4</v>
      </c>
      <c r="G12">
        <v>1</v>
      </c>
      <c r="H12">
        <v>8</v>
      </c>
      <c r="I12">
        <v>11</v>
      </c>
      <c r="J12">
        <v>11</v>
      </c>
      <c r="K12">
        <v>5</v>
      </c>
      <c r="L12" s="71"/>
      <c r="M12">
        <v>1</v>
      </c>
      <c r="N12">
        <v>3</v>
      </c>
      <c r="O12">
        <v>3</v>
      </c>
      <c r="P12">
        <v>6</v>
      </c>
      <c r="Q12">
        <v>6</v>
      </c>
      <c r="R12">
        <v>5</v>
      </c>
      <c r="S12">
        <v>5</v>
      </c>
      <c r="T12">
        <v>11</v>
      </c>
      <c r="U12">
        <v>6</v>
      </c>
      <c r="V12">
        <v>9</v>
      </c>
      <c r="W12" s="71"/>
      <c r="X12">
        <v>14</v>
      </c>
      <c r="Y12">
        <v>36</v>
      </c>
      <c r="Z12">
        <v>15</v>
      </c>
      <c r="AA12">
        <v>10</v>
      </c>
      <c r="AB12">
        <v>12</v>
      </c>
      <c r="AC12">
        <v>11</v>
      </c>
      <c r="AD12">
        <v>14</v>
      </c>
      <c r="AE12">
        <v>16</v>
      </c>
      <c r="AF12">
        <v>20</v>
      </c>
      <c r="AG12">
        <v>14</v>
      </c>
      <c r="AH12" s="71"/>
      <c r="AI12">
        <v>8</v>
      </c>
      <c r="AJ12">
        <v>12</v>
      </c>
      <c r="AK12">
        <v>15</v>
      </c>
      <c r="AL12">
        <v>18</v>
      </c>
      <c r="AM12">
        <v>21</v>
      </c>
      <c r="AN12">
        <v>14</v>
      </c>
      <c r="AO12">
        <v>12</v>
      </c>
      <c r="AP12">
        <v>17</v>
      </c>
      <c r="AQ12">
        <v>12</v>
      </c>
      <c r="AR12">
        <v>15</v>
      </c>
      <c r="AS12" s="71"/>
      <c r="AT12">
        <v>27</v>
      </c>
      <c r="AU12">
        <v>45</v>
      </c>
      <c r="AV12">
        <v>23</v>
      </c>
      <c r="AW12">
        <v>15</v>
      </c>
      <c r="AX12">
        <v>18</v>
      </c>
      <c r="AY12">
        <v>25</v>
      </c>
      <c r="AZ12">
        <v>15</v>
      </c>
      <c r="BA12">
        <v>22</v>
      </c>
      <c r="BB12">
        <v>25</v>
      </c>
      <c r="BC12">
        <v>23</v>
      </c>
      <c r="BD12" s="71"/>
      <c r="BE12">
        <v>17</v>
      </c>
      <c r="BF12">
        <v>10</v>
      </c>
      <c r="BG12">
        <v>20</v>
      </c>
      <c r="BH12">
        <v>17</v>
      </c>
      <c r="BI12">
        <v>28</v>
      </c>
      <c r="BJ12">
        <v>24</v>
      </c>
      <c r="BK12">
        <v>9</v>
      </c>
      <c r="BL12">
        <v>19</v>
      </c>
      <c r="BM12">
        <v>17</v>
      </c>
      <c r="BN12">
        <v>12</v>
      </c>
      <c r="BO12" s="71"/>
      <c r="BP12">
        <v>3</v>
      </c>
      <c r="BQ12">
        <v>11</v>
      </c>
      <c r="BR12">
        <v>4</v>
      </c>
      <c r="BS12">
        <v>5</v>
      </c>
      <c r="BT12">
        <v>4</v>
      </c>
      <c r="BU12">
        <v>8</v>
      </c>
      <c r="BV12">
        <v>8</v>
      </c>
      <c r="BW12">
        <v>5</v>
      </c>
      <c r="BX12">
        <v>7</v>
      </c>
      <c r="BY12">
        <v>4</v>
      </c>
      <c r="BZ12" s="71"/>
      <c r="CA12">
        <v>8</v>
      </c>
      <c r="CB12">
        <v>7</v>
      </c>
      <c r="CC12">
        <v>6</v>
      </c>
      <c r="CD12">
        <v>6</v>
      </c>
      <c r="CE12">
        <v>6</v>
      </c>
      <c r="CF12">
        <v>9</v>
      </c>
      <c r="CG12">
        <v>6</v>
      </c>
      <c r="CH12">
        <v>5</v>
      </c>
      <c r="CI12">
        <v>3</v>
      </c>
      <c r="CJ12">
        <v>8</v>
      </c>
      <c r="CK12" s="71"/>
      <c r="CL12">
        <v>0</v>
      </c>
      <c r="CM12">
        <v>0</v>
      </c>
      <c r="CN12">
        <v>2</v>
      </c>
      <c r="CO12">
        <v>2</v>
      </c>
      <c r="CP12">
        <v>2</v>
      </c>
      <c r="CQ12">
        <v>2</v>
      </c>
      <c r="CR12">
        <v>1</v>
      </c>
      <c r="CS12">
        <v>0</v>
      </c>
      <c r="CT12">
        <v>0</v>
      </c>
      <c r="CU12">
        <v>0</v>
      </c>
      <c r="CV12" s="71"/>
      <c r="CW12">
        <v>2</v>
      </c>
      <c r="CX12">
        <v>0</v>
      </c>
      <c r="CY12">
        <v>1</v>
      </c>
      <c r="CZ12">
        <v>0</v>
      </c>
      <c r="DA12">
        <v>0</v>
      </c>
      <c r="DB12">
        <v>2</v>
      </c>
      <c r="DC12">
        <v>1</v>
      </c>
      <c r="DD12">
        <v>0</v>
      </c>
      <c r="DE12">
        <v>1</v>
      </c>
      <c r="DF12">
        <v>0</v>
      </c>
      <c r="DJ12" s="11">
        <f t="shared" si="0"/>
        <v>173.60000000000002</v>
      </c>
      <c r="DK12" s="11">
        <f t="shared" si="1"/>
        <v>257</v>
      </c>
      <c r="DL12" s="11">
        <f t="shared" si="2"/>
        <v>187.84</v>
      </c>
      <c r="DM12" s="11">
        <f t="shared" si="3"/>
        <v>163.72</v>
      </c>
      <c r="DN12" s="11">
        <f t="shared" si="4"/>
        <v>208.00000000000003</v>
      </c>
      <c r="DO12" s="11">
        <f t="shared" si="5"/>
        <v>210.39999999999998</v>
      </c>
      <c r="DP12" s="11">
        <f t="shared" si="6"/>
        <v>152.35999999999999</v>
      </c>
      <c r="DQ12" s="88">
        <f t="shared" si="7"/>
        <v>203.51999999999998</v>
      </c>
      <c r="DR12" s="88">
        <f t="shared" si="11"/>
        <v>195.44</v>
      </c>
      <c r="DS12" s="88">
        <f t="shared" si="8"/>
        <v>178.12</v>
      </c>
      <c r="DU12" s="80">
        <f t="shared" si="9"/>
        <v>29.577979797289782</v>
      </c>
      <c r="DW12" s="88">
        <f t="shared" si="10"/>
        <v>192.35999999999999</v>
      </c>
    </row>
    <row r="13" spans="1:130" x14ac:dyDescent="0.3">
      <c r="A13" s="70" t="s">
        <v>5</v>
      </c>
      <c r="B13">
        <v>1</v>
      </c>
      <c r="C13">
        <v>2</v>
      </c>
      <c r="D13">
        <v>0</v>
      </c>
      <c r="E13">
        <v>1</v>
      </c>
      <c r="F13">
        <v>0</v>
      </c>
      <c r="G13">
        <v>3</v>
      </c>
      <c r="H13">
        <v>1</v>
      </c>
      <c r="I13">
        <v>0</v>
      </c>
      <c r="J13">
        <v>1</v>
      </c>
      <c r="K13">
        <v>1</v>
      </c>
      <c r="L13" s="71"/>
      <c r="M13">
        <v>0</v>
      </c>
      <c r="N13">
        <v>1</v>
      </c>
      <c r="O13">
        <v>0</v>
      </c>
      <c r="P13">
        <v>5</v>
      </c>
      <c r="Q13">
        <v>4</v>
      </c>
      <c r="R13">
        <v>2</v>
      </c>
      <c r="S13">
        <v>7</v>
      </c>
      <c r="T13">
        <v>3</v>
      </c>
      <c r="U13">
        <v>0</v>
      </c>
      <c r="V13">
        <v>0</v>
      </c>
      <c r="W13" s="71"/>
      <c r="X13">
        <v>5</v>
      </c>
      <c r="Y13">
        <v>2</v>
      </c>
      <c r="Z13">
        <v>2</v>
      </c>
      <c r="AA13">
        <v>1</v>
      </c>
      <c r="AB13">
        <v>1</v>
      </c>
      <c r="AC13">
        <v>5</v>
      </c>
      <c r="AD13">
        <v>0</v>
      </c>
      <c r="AE13">
        <v>1</v>
      </c>
      <c r="AF13">
        <v>2</v>
      </c>
      <c r="AG13">
        <v>6</v>
      </c>
      <c r="AH13" s="71"/>
      <c r="AI13">
        <v>1</v>
      </c>
      <c r="AJ13">
        <v>3</v>
      </c>
      <c r="AK13">
        <v>11</v>
      </c>
      <c r="AL13">
        <v>8</v>
      </c>
      <c r="AM13">
        <v>21</v>
      </c>
      <c r="AN13">
        <v>10</v>
      </c>
      <c r="AO13">
        <v>9</v>
      </c>
      <c r="AP13">
        <v>5</v>
      </c>
      <c r="AQ13">
        <v>3</v>
      </c>
      <c r="AR13">
        <v>3</v>
      </c>
      <c r="AS13" s="71"/>
      <c r="AT13">
        <v>9</v>
      </c>
      <c r="AU13">
        <v>13</v>
      </c>
      <c r="AV13">
        <v>5</v>
      </c>
      <c r="AW13">
        <v>4</v>
      </c>
      <c r="AX13">
        <v>1</v>
      </c>
      <c r="AY13">
        <v>1</v>
      </c>
      <c r="AZ13">
        <v>1</v>
      </c>
      <c r="BA13">
        <v>5</v>
      </c>
      <c r="BB13">
        <v>5</v>
      </c>
      <c r="BC13">
        <v>5</v>
      </c>
      <c r="BD13" s="71"/>
      <c r="BE13">
        <v>6</v>
      </c>
      <c r="BF13">
        <v>4</v>
      </c>
      <c r="BG13">
        <v>12</v>
      </c>
      <c r="BH13">
        <v>14</v>
      </c>
      <c r="BI13">
        <v>19</v>
      </c>
      <c r="BJ13">
        <v>12</v>
      </c>
      <c r="BK13">
        <v>14</v>
      </c>
      <c r="BL13">
        <v>2</v>
      </c>
      <c r="BM13">
        <v>4</v>
      </c>
      <c r="BN13">
        <v>15</v>
      </c>
      <c r="BO13" s="71"/>
      <c r="BP13">
        <v>4</v>
      </c>
      <c r="BQ13">
        <v>2</v>
      </c>
      <c r="BR13">
        <v>2</v>
      </c>
      <c r="BS13">
        <v>0</v>
      </c>
      <c r="BT13">
        <v>2</v>
      </c>
      <c r="BU13">
        <v>0</v>
      </c>
      <c r="BV13">
        <v>1</v>
      </c>
      <c r="BW13">
        <v>2</v>
      </c>
      <c r="BX13">
        <v>2</v>
      </c>
      <c r="BY13">
        <v>4</v>
      </c>
      <c r="BZ13" s="71"/>
      <c r="CA13">
        <v>5</v>
      </c>
      <c r="CB13">
        <v>1</v>
      </c>
      <c r="CC13">
        <v>5</v>
      </c>
      <c r="CD13">
        <v>9</v>
      </c>
      <c r="CE13">
        <v>8</v>
      </c>
      <c r="CF13">
        <v>6</v>
      </c>
      <c r="CG13">
        <v>5</v>
      </c>
      <c r="CH13">
        <v>0</v>
      </c>
      <c r="CI13">
        <v>5</v>
      </c>
      <c r="CJ13">
        <v>6</v>
      </c>
      <c r="CK13" s="71"/>
      <c r="CL13">
        <v>3</v>
      </c>
      <c r="CM13">
        <v>0</v>
      </c>
      <c r="CN13">
        <v>1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1</v>
      </c>
      <c r="CV13" s="71"/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1</v>
      </c>
      <c r="DE13">
        <v>1</v>
      </c>
      <c r="DF13">
        <v>1</v>
      </c>
      <c r="DJ13" s="11">
        <f t="shared" si="0"/>
        <v>69.56</v>
      </c>
      <c r="DK13" s="11">
        <f t="shared" si="1"/>
        <v>55.92</v>
      </c>
      <c r="DL13" s="11">
        <f t="shared" si="2"/>
        <v>84.76</v>
      </c>
      <c r="DM13" s="11">
        <f t="shared" si="3"/>
        <v>91.440000000000012</v>
      </c>
      <c r="DN13" s="11">
        <f t="shared" si="4"/>
        <v>125.08000000000001</v>
      </c>
      <c r="DO13" s="11">
        <f t="shared" si="5"/>
        <v>82.64</v>
      </c>
      <c r="DP13" s="11">
        <f t="shared" si="6"/>
        <v>79.84</v>
      </c>
      <c r="DQ13" s="88">
        <f t="shared" si="7"/>
        <v>36.6</v>
      </c>
      <c r="DR13" s="88">
        <f t="shared" si="11"/>
        <v>49.480000000000004</v>
      </c>
      <c r="DS13" s="88">
        <f t="shared" si="8"/>
        <v>91.12</v>
      </c>
      <c r="DU13" s="80">
        <f t="shared" si="9"/>
        <v>25.182953317229845</v>
      </c>
      <c r="DW13" s="88">
        <f t="shared" si="10"/>
        <v>59.06666666666667</v>
      </c>
      <c r="DY13" s="9" t="s">
        <v>11</v>
      </c>
      <c r="DZ13" s="10"/>
    </row>
    <row r="14" spans="1:130" x14ac:dyDescent="0.3">
      <c r="A14" s="70" t="s">
        <v>6</v>
      </c>
      <c r="B14">
        <v>0</v>
      </c>
      <c r="C14">
        <v>1</v>
      </c>
      <c r="D14">
        <v>0</v>
      </c>
      <c r="E14">
        <v>1</v>
      </c>
      <c r="F14">
        <v>0</v>
      </c>
      <c r="G14">
        <v>4</v>
      </c>
      <c r="H14">
        <v>2</v>
      </c>
      <c r="I14">
        <v>0</v>
      </c>
      <c r="J14">
        <v>0</v>
      </c>
      <c r="K14">
        <v>2</v>
      </c>
      <c r="L14" s="71"/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2</v>
      </c>
      <c r="T14">
        <v>0</v>
      </c>
      <c r="U14">
        <v>0</v>
      </c>
      <c r="V14">
        <v>1</v>
      </c>
      <c r="W14" s="71"/>
      <c r="X14">
        <v>1</v>
      </c>
      <c r="Y14">
        <v>1</v>
      </c>
      <c r="Z14">
        <v>1</v>
      </c>
      <c r="AA14">
        <v>1</v>
      </c>
      <c r="AB14">
        <v>6</v>
      </c>
      <c r="AC14">
        <v>10</v>
      </c>
      <c r="AD14">
        <v>3</v>
      </c>
      <c r="AE14">
        <v>2</v>
      </c>
      <c r="AF14">
        <v>2</v>
      </c>
      <c r="AG14">
        <v>3</v>
      </c>
      <c r="AH14" s="71"/>
      <c r="AI14">
        <v>2</v>
      </c>
      <c r="AJ14">
        <v>2</v>
      </c>
      <c r="AK14">
        <v>0</v>
      </c>
      <c r="AL14">
        <v>1</v>
      </c>
      <c r="AM14">
        <v>5</v>
      </c>
      <c r="AN14">
        <v>3</v>
      </c>
      <c r="AO14">
        <v>3</v>
      </c>
      <c r="AP14">
        <v>0</v>
      </c>
      <c r="AQ14">
        <v>1</v>
      </c>
      <c r="AR14">
        <v>2</v>
      </c>
      <c r="AS14" s="71"/>
      <c r="AT14">
        <v>3</v>
      </c>
      <c r="AU14">
        <v>4</v>
      </c>
      <c r="AV14">
        <v>3</v>
      </c>
      <c r="AW14">
        <v>2</v>
      </c>
      <c r="AX14">
        <v>7</v>
      </c>
      <c r="AY14">
        <v>5</v>
      </c>
      <c r="AZ14">
        <v>13</v>
      </c>
      <c r="BA14">
        <v>3</v>
      </c>
      <c r="BB14">
        <v>5</v>
      </c>
      <c r="BC14">
        <v>5</v>
      </c>
      <c r="BD14" s="71"/>
      <c r="BE14">
        <v>1</v>
      </c>
      <c r="BF14">
        <v>6</v>
      </c>
      <c r="BG14">
        <v>2</v>
      </c>
      <c r="BH14">
        <v>1</v>
      </c>
      <c r="BI14">
        <v>6</v>
      </c>
      <c r="BJ14">
        <v>8</v>
      </c>
      <c r="BK14">
        <v>4</v>
      </c>
      <c r="BL14">
        <v>0</v>
      </c>
      <c r="BM14">
        <v>2</v>
      </c>
      <c r="BN14">
        <v>6</v>
      </c>
      <c r="BO14" s="71"/>
      <c r="BP14">
        <v>1</v>
      </c>
      <c r="BQ14">
        <v>1</v>
      </c>
      <c r="BR14">
        <v>0</v>
      </c>
      <c r="BS14">
        <v>2</v>
      </c>
      <c r="BT14">
        <v>4</v>
      </c>
      <c r="BU14">
        <v>4</v>
      </c>
      <c r="BV14">
        <v>5</v>
      </c>
      <c r="BW14">
        <v>1</v>
      </c>
      <c r="BX14">
        <v>4</v>
      </c>
      <c r="BY14">
        <v>3</v>
      </c>
      <c r="BZ14" s="71"/>
      <c r="CA14">
        <v>2</v>
      </c>
      <c r="CB14">
        <v>0</v>
      </c>
      <c r="CC14">
        <v>0</v>
      </c>
      <c r="CD14">
        <v>0</v>
      </c>
      <c r="CE14">
        <v>3</v>
      </c>
      <c r="CF14">
        <v>2</v>
      </c>
      <c r="CG14">
        <v>4</v>
      </c>
      <c r="CH14">
        <v>0</v>
      </c>
      <c r="CI14">
        <v>0</v>
      </c>
      <c r="CJ14">
        <v>0</v>
      </c>
      <c r="CK14" s="71"/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1</v>
      </c>
      <c r="CS14">
        <v>0</v>
      </c>
      <c r="CT14">
        <v>1</v>
      </c>
      <c r="CU14">
        <v>1</v>
      </c>
      <c r="CV14" s="71"/>
      <c r="CW14">
        <v>0</v>
      </c>
      <c r="CX14">
        <v>0</v>
      </c>
      <c r="CY14">
        <v>0</v>
      </c>
      <c r="CZ14">
        <v>0</v>
      </c>
      <c r="DA14">
        <v>0</v>
      </c>
      <c r="DB14">
        <v>3</v>
      </c>
      <c r="DC14">
        <v>1</v>
      </c>
      <c r="DD14">
        <v>0</v>
      </c>
      <c r="DE14">
        <v>0</v>
      </c>
      <c r="DF14">
        <v>1</v>
      </c>
      <c r="DJ14" s="11">
        <f t="shared" si="0"/>
        <v>22.000000000000004</v>
      </c>
      <c r="DK14" s="11">
        <f t="shared" si="1"/>
        <v>31.72</v>
      </c>
      <c r="DL14" s="11">
        <f t="shared" si="2"/>
        <v>12.6</v>
      </c>
      <c r="DM14" s="11">
        <f t="shared" si="3"/>
        <v>15.760000000000002</v>
      </c>
      <c r="DN14" s="11">
        <f t="shared" si="4"/>
        <v>66.72</v>
      </c>
      <c r="DO14" s="11">
        <f t="shared" si="5"/>
        <v>75.36</v>
      </c>
      <c r="DP14" s="11">
        <f t="shared" si="6"/>
        <v>75.64</v>
      </c>
      <c r="DQ14" s="88">
        <f t="shared" si="7"/>
        <v>11.8</v>
      </c>
      <c r="DR14" s="88">
        <f t="shared" si="11"/>
        <v>30.36</v>
      </c>
      <c r="DS14" s="88">
        <f t="shared" si="8"/>
        <v>46.120000000000005</v>
      </c>
      <c r="DU14" s="80">
        <f t="shared" si="9"/>
        <v>25.553449343157826</v>
      </c>
      <c r="DW14" s="88">
        <f t="shared" si="10"/>
        <v>29.426666666666666</v>
      </c>
      <c r="DY14" s="3"/>
      <c r="DZ14" s="4" t="s">
        <v>10</v>
      </c>
    </row>
    <row r="15" spans="1:130" x14ac:dyDescent="0.3">
      <c r="A15" s="70" t="s">
        <v>7</v>
      </c>
      <c r="B15">
        <v>3</v>
      </c>
      <c r="C15">
        <v>2</v>
      </c>
      <c r="D15">
        <v>2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1</v>
      </c>
      <c r="L15" s="71"/>
      <c r="M15">
        <v>4</v>
      </c>
      <c r="N15">
        <v>4</v>
      </c>
      <c r="O15">
        <v>4</v>
      </c>
      <c r="P15">
        <v>1</v>
      </c>
      <c r="Q15">
        <v>2</v>
      </c>
      <c r="R15">
        <v>7</v>
      </c>
      <c r="S15">
        <v>4</v>
      </c>
      <c r="T15">
        <v>1</v>
      </c>
      <c r="U15">
        <v>2</v>
      </c>
      <c r="V15">
        <v>2</v>
      </c>
      <c r="W15" s="71"/>
      <c r="X15">
        <v>3</v>
      </c>
      <c r="Y15">
        <v>13</v>
      </c>
      <c r="Z15">
        <v>4</v>
      </c>
      <c r="AA15">
        <v>6</v>
      </c>
      <c r="AB15">
        <v>2</v>
      </c>
      <c r="AC15">
        <v>2</v>
      </c>
      <c r="AD15">
        <v>5</v>
      </c>
      <c r="AE15">
        <v>4</v>
      </c>
      <c r="AF15">
        <v>4</v>
      </c>
      <c r="AG15">
        <v>4</v>
      </c>
      <c r="AH15" s="71"/>
      <c r="AI15">
        <v>12</v>
      </c>
      <c r="AJ15">
        <v>22</v>
      </c>
      <c r="AK15">
        <v>13</v>
      </c>
      <c r="AL15">
        <v>9</v>
      </c>
      <c r="AM15">
        <v>18</v>
      </c>
      <c r="AN15">
        <v>15</v>
      </c>
      <c r="AO15">
        <v>9</v>
      </c>
      <c r="AP15">
        <v>6</v>
      </c>
      <c r="AQ15">
        <v>8</v>
      </c>
      <c r="AR15">
        <v>8</v>
      </c>
      <c r="AS15" s="71"/>
      <c r="AT15">
        <v>21</v>
      </c>
      <c r="AU15">
        <v>18</v>
      </c>
      <c r="AV15">
        <v>18</v>
      </c>
      <c r="AW15">
        <v>7</v>
      </c>
      <c r="AX15">
        <v>5</v>
      </c>
      <c r="AY15">
        <v>12</v>
      </c>
      <c r="AZ15">
        <v>10</v>
      </c>
      <c r="BA15">
        <v>7</v>
      </c>
      <c r="BB15">
        <v>5</v>
      </c>
      <c r="BC15">
        <v>6</v>
      </c>
      <c r="BD15" s="71"/>
      <c r="BE15">
        <v>25</v>
      </c>
      <c r="BF15">
        <v>24</v>
      </c>
      <c r="BG15">
        <v>25</v>
      </c>
      <c r="BH15">
        <v>22</v>
      </c>
      <c r="BI15">
        <v>22</v>
      </c>
      <c r="BJ15">
        <v>13</v>
      </c>
      <c r="BK15">
        <v>14</v>
      </c>
      <c r="BL15">
        <v>13</v>
      </c>
      <c r="BM15">
        <v>13</v>
      </c>
      <c r="BN15">
        <v>16</v>
      </c>
      <c r="BO15" s="71"/>
      <c r="BP15">
        <v>5</v>
      </c>
      <c r="BQ15">
        <v>8</v>
      </c>
      <c r="BR15">
        <v>11</v>
      </c>
      <c r="BS15">
        <v>3</v>
      </c>
      <c r="BT15">
        <v>6</v>
      </c>
      <c r="BU15">
        <v>4</v>
      </c>
      <c r="BV15">
        <v>3</v>
      </c>
      <c r="BW15">
        <v>4</v>
      </c>
      <c r="BX15">
        <v>2</v>
      </c>
      <c r="BY15">
        <v>2</v>
      </c>
      <c r="BZ15" s="71"/>
      <c r="CA15">
        <v>5</v>
      </c>
      <c r="CB15">
        <v>8</v>
      </c>
      <c r="CC15">
        <v>7</v>
      </c>
      <c r="CD15">
        <v>12</v>
      </c>
      <c r="CE15">
        <v>10</v>
      </c>
      <c r="CF15">
        <v>8</v>
      </c>
      <c r="CG15">
        <v>6</v>
      </c>
      <c r="CH15">
        <v>4</v>
      </c>
      <c r="CI15">
        <v>1</v>
      </c>
      <c r="CJ15">
        <v>6</v>
      </c>
      <c r="CK15" s="71"/>
      <c r="CL15">
        <v>18</v>
      </c>
      <c r="CM15">
        <v>11</v>
      </c>
      <c r="CN15">
        <v>13</v>
      </c>
      <c r="CO15">
        <v>4</v>
      </c>
      <c r="CP15">
        <v>5</v>
      </c>
      <c r="CQ15">
        <v>4</v>
      </c>
      <c r="CR15">
        <v>1</v>
      </c>
      <c r="CS15">
        <v>4</v>
      </c>
      <c r="CT15">
        <v>1</v>
      </c>
      <c r="CU15">
        <v>8</v>
      </c>
      <c r="CV15" s="71"/>
      <c r="CW15">
        <v>7</v>
      </c>
      <c r="CX15">
        <v>14</v>
      </c>
      <c r="CY15">
        <v>15</v>
      </c>
      <c r="CZ15">
        <v>15</v>
      </c>
      <c r="DA15">
        <v>10</v>
      </c>
      <c r="DB15">
        <v>8</v>
      </c>
      <c r="DC15">
        <v>3</v>
      </c>
      <c r="DD15">
        <v>4</v>
      </c>
      <c r="DE15">
        <v>3</v>
      </c>
      <c r="DF15">
        <v>7</v>
      </c>
      <c r="DJ15" s="11">
        <f t="shared" si="0"/>
        <v>191.72</v>
      </c>
      <c r="DK15" s="11">
        <f t="shared" si="1"/>
        <v>237.84</v>
      </c>
      <c r="DL15" s="11">
        <f t="shared" si="2"/>
        <v>211.75999999999996</v>
      </c>
      <c r="DM15" s="11">
        <f t="shared" si="3"/>
        <v>158.51999999999998</v>
      </c>
      <c r="DN15" s="11">
        <f t="shared" si="4"/>
        <v>164.28</v>
      </c>
      <c r="DO15" s="11">
        <f t="shared" si="5"/>
        <v>143.12</v>
      </c>
      <c r="DP15" s="11">
        <f t="shared" si="6"/>
        <v>113.88</v>
      </c>
      <c r="DQ15" s="88">
        <f t="shared" si="7"/>
        <v>94.72</v>
      </c>
      <c r="DR15" s="88">
        <f t="shared" si="11"/>
        <v>79.72</v>
      </c>
      <c r="DS15" s="88">
        <f t="shared" si="8"/>
        <v>114.92000000000002</v>
      </c>
      <c r="DU15" s="80">
        <f t="shared" si="9"/>
        <v>51.762276439722207</v>
      </c>
      <c r="DW15" s="88">
        <f t="shared" si="10"/>
        <v>96.453333333333333</v>
      </c>
      <c r="DY15" t="s">
        <v>11</v>
      </c>
      <c r="DZ15" s="11">
        <v>1</v>
      </c>
    </row>
    <row r="16" spans="1:130" x14ac:dyDescent="0.3">
      <c r="A16" s="72" t="s">
        <v>8</v>
      </c>
      <c r="B16" s="6">
        <v>1</v>
      </c>
      <c r="C16" s="6">
        <v>0</v>
      </c>
      <c r="D16" s="6">
        <v>0</v>
      </c>
      <c r="E16" s="6">
        <v>4</v>
      </c>
      <c r="F16" s="6">
        <v>1</v>
      </c>
      <c r="G16" s="6">
        <v>5</v>
      </c>
      <c r="H16" s="6">
        <v>4</v>
      </c>
      <c r="I16" s="6">
        <v>5</v>
      </c>
      <c r="J16" s="6">
        <v>0</v>
      </c>
      <c r="K16" s="6">
        <v>3</v>
      </c>
      <c r="L16" s="71"/>
      <c r="M16" s="6">
        <v>2</v>
      </c>
      <c r="N16" s="6">
        <v>3</v>
      </c>
      <c r="O16" s="6">
        <v>3</v>
      </c>
      <c r="P16" s="6">
        <v>1</v>
      </c>
      <c r="Q16" s="6">
        <v>1</v>
      </c>
      <c r="R16" s="6">
        <v>8</v>
      </c>
      <c r="S16" s="6">
        <v>8</v>
      </c>
      <c r="T16" s="6">
        <v>8</v>
      </c>
      <c r="U16" s="6">
        <v>11</v>
      </c>
      <c r="V16" s="6">
        <v>2</v>
      </c>
      <c r="W16" s="71"/>
      <c r="X16" s="6">
        <v>7</v>
      </c>
      <c r="Y16" s="6">
        <v>5</v>
      </c>
      <c r="Z16" s="6">
        <v>6</v>
      </c>
      <c r="AA16" s="6">
        <v>0</v>
      </c>
      <c r="AB16" s="6">
        <v>5</v>
      </c>
      <c r="AC16" s="6">
        <v>9</v>
      </c>
      <c r="AD16" s="6">
        <v>6</v>
      </c>
      <c r="AE16" s="6">
        <v>3</v>
      </c>
      <c r="AF16" s="6">
        <v>8</v>
      </c>
      <c r="AG16" s="6">
        <v>17</v>
      </c>
      <c r="AH16" s="71"/>
      <c r="AI16" s="6">
        <v>6</v>
      </c>
      <c r="AJ16" s="6">
        <v>7</v>
      </c>
      <c r="AK16" s="6">
        <v>7</v>
      </c>
      <c r="AL16" s="6">
        <v>3</v>
      </c>
      <c r="AM16" s="6">
        <v>9</v>
      </c>
      <c r="AN16" s="6">
        <v>12</v>
      </c>
      <c r="AO16" s="6">
        <v>11</v>
      </c>
      <c r="AP16" s="6">
        <v>9</v>
      </c>
      <c r="AQ16" s="6">
        <v>13</v>
      </c>
      <c r="AR16" s="6">
        <v>7</v>
      </c>
      <c r="AS16" s="71"/>
      <c r="AT16" s="6">
        <v>13</v>
      </c>
      <c r="AU16" s="6">
        <v>10</v>
      </c>
      <c r="AV16" s="6">
        <v>11</v>
      </c>
      <c r="AW16" s="6">
        <v>8</v>
      </c>
      <c r="AX16" s="6">
        <v>3</v>
      </c>
      <c r="AY16" s="6">
        <v>4</v>
      </c>
      <c r="AZ16" s="6">
        <v>4</v>
      </c>
      <c r="BA16" s="6">
        <v>6</v>
      </c>
      <c r="BB16" s="6">
        <v>5</v>
      </c>
      <c r="BC16" s="6">
        <v>11</v>
      </c>
      <c r="BD16" s="71"/>
      <c r="BE16" s="6">
        <v>15</v>
      </c>
      <c r="BF16" s="6">
        <v>8</v>
      </c>
      <c r="BG16" s="6">
        <v>12</v>
      </c>
      <c r="BH16" s="6">
        <v>6</v>
      </c>
      <c r="BI16" s="6">
        <v>4</v>
      </c>
      <c r="BJ16" s="6">
        <v>14</v>
      </c>
      <c r="BK16" s="6">
        <v>13</v>
      </c>
      <c r="BL16" s="6">
        <v>9</v>
      </c>
      <c r="BM16" s="6">
        <v>8</v>
      </c>
      <c r="BN16" s="6">
        <v>6</v>
      </c>
      <c r="BO16" s="71"/>
      <c r="BP16" s="6">
        <v>11</v>
      </c>
      <c r="BQ16" s="6">
        <v>2</v>
      </c>
      <c r="BR16" s="6">
        <v>5</v>
      </c>
      <c r="BS16" s="6">
        <v>6</v>
      </c>
      <c r="BT16" s="6">
        <v>0</v>
      </c>
      <c r="BU16" s="6">
        <v>5</v>
      </c>
      <c r="BV16" s="6">
        <v>4</v>
      </c>
      <c r="BW16" s="6">
        <v>2</v>
      </c>
      <c r="BX16" s="6">
        <v>0</v>
      </c>
      <c r="BY16" s="6">
        <v>2</v>
      </c>
      <c r="BZ16" s="71"/>
      <c r="CA16" s="6">
        <v>12</v>
      </c>
      <c r="CB16" s="6">
        <v>4</v>
      </c>
      <c r="CC16" s="6">
        <v>12</v>
      </c>
      <c r="CD16" s="6">
        <v>4</v>
      </c>
      <c r="CE16" s="6">
        <v>3</v>
      </c>
      <c r="CF16" s="6">
        <v>3</v>
      </c>
      <c r="CG16" s="6">
        <v>1</v>
      </c>
      <c r="CH16" s="6">
        <v>2</v>
      </c>
      <c r="CI16" s="6">
        <v>6</v>
      </c>
      <c r="CJ16" s="6">
        <v>1</v>
      </c>
      <c r="CK16" s="71"/>
      <c r="CL16" s="6">
        <v>1</v>
      </c>
      <c r="CM16" s="6">
        <v>0</v>
      </c>
      <c r="CN16" s="6">
        <v>0</v>
      </c>
      <c r="CO16" s="6">
        <v>1</v>
      </c>
      <c r="CP16" s="6">
        <v>0</v>
      </c>
      <c r="CQ16" s="6">
        <v>1</v>
      </c>
      <c r="CR16" s="6">
        <v>1</v>
      </c>
      <c r="CS16" s="6">
        <v>0</v>
      </c>
      <c r="CT16" s="6">
        <v>0</v>
      </c>
      <c r="CU16" s="6">
        <v>0</v>
      </c>
      <c r="CV16" s="71"/>
      <c r="CW16" s="6">
        <v>2</v>
      </c>
      <c r="CX16" s="6">
        <v>0</v>
      </c>
      <c r="CY16" s="6">
        <v>3</v>
      </c>
      <c r="CZ16" s="6">
        <v>0</v>
      </c>
      <c r="DA16" s="6">
        <v>3</v>
      </c>
      <c r="DB16" s="6">
        <v>5</v>
      </c>
      <c r="DC16" s="6">
        <v>0</v>
      </c>
      <c r="DD16" s="6">
        <v>0</v>
      </c>
      <c r="DE16" s="6">
        <v>0</v>
      </c>
      <c r="DF16" s="6">
        <v>0</v>
      </c>
      <c r="DJ16" s="86">
        <f t="shared" si="0"/>
        <v>150.24</v>
      </c>
      <c r="DK16" s="86">
        <f t="shared" si="1"/>
        <v>81.88000000000001</v>
      </c>
      <c r="DL16" s="86">
        <f t="shared" si="2"/>
        <v>126.6</v>
      </c>
      <c r="DM16" s="86">
        <f t="shared" si="3"/>
        <v>66.84</v>
      </c>
      <c r="DN16" s="86">
        <f t="shared" si="4"/>
        <v>57.760000000000005</v>
      </c>
      <c r="DO16" s="86">
        <f t="shared" si="5"/>
        <v>124.24</v>
      </c>
      <c r="DP16" s="86">
        <f t="shared" si="6"/>
        <v>99.8</v>
      </c>
      <c r="DQ16" s="89">
        <f t="shared" si="7"/>
        <v>82.72</v>
      </c>
      <c r="DR16" s="89">
        <f t="shared" si="11"/>
        <v>100.72000000000001</v>
      </c>
      <c r="DS16" s="89">
        <f t="shared" si="8"/>
        <v>94.560000000000016</v>
      </c>
      <c r="DU16" s="81">
        <f t="shared" si="9"/>
        <v>28.555307426505134</v>
      </c>
      <c r="DW16" s="89">
        <f t="shared" si="10"/>
        <v>92.666666666666671</v>
      </c>
    </row>
    <row r="17" spans="1:130" x14ac:dyDescent="0.3">
      <c r="DU17" s="94"/>
      <c r="DW17" s="28"/>
      <c r="DY17" s="7" t="s">
        <v>13</v>
      </c>
      <c r="DZ17" s="8"/>
    </row>
    <row r="18" spans="1:130" x14ac:dyDescent="0.3">
      <c r="DU18" s="94"/>
      <c r="DW18" s="28"/>
    </row>
    <row r="19" spans="1:130" x14ac:dyDescent="0.3">
      <c r="DU19" s="94"/>
      <c r="DW19" s="28"/>
      <c r="DY19" t="s">
        <v>27</v>
      </c>
      <c r="DZ19">
        <v>0.2</v>
      </c>
    </row>
    <row r="20" spans="1:130" ht="21" x14ac:dyDescent="0.4">
      <c r="A20" s="68" t="s">
        <v>92</v>
      </c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</row>
    <row r="21" spans="1:130" x14ac:dyDescent="0.3">
      <c r="A21" s="70" t="s">
        <v>0</v>
      </c>
      <c r="B21">
        <v>18</v>
      </c>
      <c r="C21">
        <v>22</v>
      </c>
      <c r="D21">
        <v>26</v>
      </c>
      <c r="E21">
        <v>28</v>
      </c>
      <c r="F21">
        <v>24</v>
      </c>
      <c r="G21">
        <v>26</v>
      </c>
      <c r="H21">
        <v>33</v>
      </c>
      <c r="I21">
        <v>27</v>
      </c>
      <c r="J21">
        <v>29</v>
      </c>
      <c r="K21">
        <v>25</v>
      </c>
      <c r="L21" s="71"/>
      <c r="M21">
        <v>4</v>
      </c>
      <c r="N21">
        <v>11</v>
      </c>
      <c r="O21">
        <v>10</v>
      </c>
      <c r="P21">
        <v>12</v>
      </c>
      <c r="Q21">
        <v>13</v>
      </c>
      <c r="R21">
        <v>18</v>
      </c>
      <c r="S21">
        <v>10</v>
      </c>
      <c r="T21">
        <v>15</v>
      </c>
      <c r="U21">
        <v>19</v>
      </c>
      <c r="V21">
        <v>13</v>
      </c>
      <c r="W21" s="71"/>
      <c r="X21">
        <v>98</v>
      </c>
      <c r="Y21">
        <v>88</v>
      </c>
      <c r="Z21">
        <v>73</v>
      </c>
      <c r="AA21">
        <v>108</v>
      </c>
      <c r="AB21">
        <v>60</v>
      </c>
      <c r="AC21">
        <v>74</v>
      </c>
      <c r="AD21">
        <v>71</v>
      </c>
      <c r="AE21">
        <v>86</v>
      </c>
      <c r="AF21">
        <v>93</v>
      </c>
      <c r="AG21">
        <v>60</v>
      </c>
      <c r="AH21" s="71"/>
      <c r="AI21">
        <v>31</v>
      </c>
      <c r="AJ21">
        <v>41</v>
      </c>
      <c r="AK21">
        <v>43</v>
      </c>
      <c r="AL21">
        <v>21</v>
      </c>
      <c r="AM21">
        <v>26</v>
      </c>
      <c r="AN21">
        <v>28</v>
      </c>
      <c r="AO21">
        <v>39</v>
      </c>
      <c r="AP21">
        <v>26</v>
      </c>
      <c r="AQ21">
        <v>41</v>
      </c>
      <c r="AR21">
        <v>27</v>
      </c>
      <c r="AS21" s="71"/>
      <c r="AT21">
        <v>157</v>
      </c>
      <c r="AU21">
        <v>134</v>
      </c>
      <c r="AV21">
        <v>120</v>
      </c>
      <c r="AW21">
        <v>144</v>
      </c>
      <c r="AX21">
        <v>87</v>
      </c>
      <c r="AY21">
        <v>86</v>
      </c>
      <c r="AZ21">
        <v>86</v>
      </c>
      <c r="BA21">
        <v>68</v>
      </c>
      <c r="BB21">
        <v>88</v>
      </c>
      <c r="BC21">
        <v>63</v>
      </c>
      <c r="BD21" s="71"/>
      <c r="BE21">
        <v>51</v>
      </c>
      <c r="BF21">
        <v>63</v>
      </c>
      <c r="BG21">
        <v>41</v>
      </c>
      <c r="BH21">
        <v>29</v>
      </c>
      <c r="BI21">
        <v>28</v>
      </c>
      <c r="BJ21">
        <v>30</v>
      </c>
      <c r="BK21">
        <v>39</v>
      </c>
      <c r="BL21">
        <v>31</v>
      </c>
      <c r="BM21">
        <v>36</v>
      </c>
      <c r="BN21">
        <v>35</v>
      </c>
      <c r="BO21" s="71"/>
      <c r="BP21">
        <v>88</v>
      </c>
      <c r="BQ21">
        <v>79</v>
      </c>
      <c r="BR21">
        <v>71</v>
      </c>
      <c r="BS21">
        <v>84</v>
      </c>
      <c r="BT21">
        <v>48</v>
      </c>
      <c r="BU21">
        <v>35</v>
      </c>
      <c r="BV21">
        <v>40</v>
      </c>
      <c r="BW21">
        <v>42</v>
      </c>
      <c r="BX21">
        <v>39</v>
      </c>
      <c r="BY21">
        <v>32</v>
      </c>
      <c r="BZ21" s="71"/>
      <c r="CA21">
        <v>21</v>
      </c>
      <c r="CB21">
        <v>25</v>
      </c>
      <c r="CC21">
        <v>27</v>
      </c>
      <c r="CD21">
        <v>18</v>
      </c>
      <c r="CE21">
        <v>17</v>
      </c>
      <c r="CF21">
        <v>10</v>
      </c>
      <c r="CG21">
        <v>11</v>
      </c>
      <c r="CH21">
        <v>19</v>
      </c>
      <c r="CI21">
        <v>14</v>
      </c>
      <c r="CJ21">
        <v>26</v>
      </c>
      <c r="CK21" s="71"/>
      <c r="CL21">
        <v>14</v>
      </c>
      <c r="CM21">
        <v>15</v>
      </c>
      <c r="CN21">
        <v>16</v>
      </c>
      <c r="CO21">
        <v>15</v>
      </c>
      <c r="CP21">
        <v>7</v>
      </c>
      <c r="CQ21">
        <v>13</v>
      </c>
      <c r="CR21">
        <v>13</v>
      </c>
      <c r="CS21">
        <v>10</v>
      </c>
      <c r="CT21">
        <v>10</v>
      </c>
      <c r="CU21">
        <v>15</v>
      </c>
      <c r="CV21" s="71"/>
      <c r="CW21">
        <v>6</v>
      </c>
      <c r="CX21">
        <v>18</v>
      </c>
      <c r="CY21">
        <v>22</v>
      </c>
      <c r="CZ21">
        <v>25</v>
      </c>
      <c r="DA21">
        <v>16</v>
      </c>
      <c r="DB21">
        <v>23</v>
      </c>
      <c r="DC21">
        <v>17</v>
      </c>
      <c r="DD21">
        <v>16</v>
      </c>
      <c r="DE21">
        <v>14</v>
      </c>
      <c r="DF21">
        <v>11</v>
      </c>
      <c r="DJ21" s="11">
        <f t="shared" ref="DJ21:DJ29" si="12">B21+(M21*(1+$DZ$19))+(X21*(1+$DZ$9))+(AI21*(1+$DZ$9)*(1+$DZ$19))+(AT21*(1+$DZ$10))+(BE21*(1+$DZ$10)*(1+$DZ$19))+(BP21*(1+$DZ$11))+(CA21*(1+$DZ$11)*(1+$DZ$19))+(CL21*$DZ$15)+(CW21*$DZ$15*(1+$DZ$19))</f>
        <v>972.80000000000018</v>
      </c>
      <c r="DK21" s="11">
        <f t="shared" ref="DK21:DK29" si="13">C21+(N21*(1+$DZ$19))+(Y21*(1+$DZ$9))+(AJ21*(1+$DZ$9)*(1+$DZ$19))+(AU21*(1+$DZ$10))+(BF21*(1+$DZ$10)*(1+$DZ$19))+(BQ21*(1+$DZ$11))+(CB21*(1+$DZ$11)*(1+$DZ$19))+(CM21*$DZ$15)+(CX21*$DZ$15*(1+$DZ$19))</f>
        <v>977.7600000000001</v>
      </c>
      <c r="DL21" s="11">
        <f t="shared" ref="DL21:DL29" si="14">D21+(O21*(1+$DZ$19))+(Z21*(1+$DZ$9))+(AK21*(1+$DZ$9)*(1+$DZ$19))+(AV21*(1+$DZ$10))+(BG21*(1+$DZ$10)*(1+$DZ$19))+(BR21*(1+$DZ$11))+(CC21*(1+$DZ$11)*(1+$DZ$19))+(CN21*$DZ$15)+(CY21*$DZ$15*(1+$DZ$19))</f>
        <v>870.56000000000006</v>
      </c>
      <c r="DM21" s="11">
        <f t="shared" ref="DM21:DM29" si="15">E21+(P21*(1+$DZ$19))+(AA21*(1+$DZ$9))+(AL21*(1+$DZ$9)*(1+$DZ$19))+(AW21*(1+$DZ$10))+(BH21*(1+$DZ$10)*(1+$DZ$19))+(BS21*(1+$DZ$11))+(CD21*(1+$DZ$11)*(1+$DZ$19))+(CO21*$DZ$15)+(CZ21*$DZ$15*(1+$DZ$19))</f>
        <v>917.08000000000015</v>
      </c>
      <c r="DN21" s="11">
        <f t="shared" ref="DN21:DN29" si="16">F21+(Q21*(1+$DZ$19))+(AB21*(1+$DZ$9))+(AM21*(1+$DZ$9)*(1+$DZ$19))+(AX21*(1+$DZ$10))+(BI21*(1+$DZ$10)*(1+$DZ$19))+(BT21*(1+$DZ$11))+(CE21*(1+$DZ$11)*(1+$DZ$19))+(CP21*$DZ$15)+(DA21*$DZ$15*(1+$DZ$19))</f>
        <v>621.64</v>
      </c>
      <c r="DO21" s="11">
        <f t="shared" ref="DO21:DO29" si="17">G21+(R21*(1+$DZ$19))+(AC21*(1+$DZ$9))+(AN21*(1+$DZ$9)*(1+$DZ$19))+(AY21*(1+$DZ$10))+(BJ21*(1+$DZ$10)*(1+$DZ$19))+(BU21*(1+$DZ$11))+(CF21*(1+$DZ$11)*(1+$DZ$19))+(CQ21*$DZ$15)+(DB21*$DZ$15*(1+$DZ$19))</f>
        <v>629.28</v>
      </c>
      <c r="DP21" s="11">
        <f t="shared" ref="DP21:DP29" si="18">H21+(S21*(1+$DZ$19))+(AD21*(1+$DZ$9))+(AO21*(1+$DZ$9)*(1+$DZ$19))+(AZ21*(1+$DZ$10))+(BK21*(1+$DZ$10)*(1+$DZ$19))+(BV21*(1+$DZ$11))+(CG21*(1+$DZ$11)*(1+$DZ$19))+(CR21*$DZ$15)+(DC21*$DZ$15*(1+$DZ$19))</f>
        <v>673.07999999999993</v>
      </c>
      <c r="DQ21" s="88">
        <f t="shared" ref="DQ21:DQ29" si="19">I21+(T21*(1+$DZ$19))+(AE21*(1+$DZ$9))+(AP21*(1+$DZ$9)*(1+$DZ$19))+(BA21*(1+$DZ$10))+(BL21*(1+$DZ$10)*(1+$DZ$19))+(BW21*(1+$DZ$11))+(CH21*(1+$DZ$11)*(1+$DZ$19))+(CS21*$DZ$15)+(DD21*$DZ$15*(1+$DZ$19))</f>
        <v>638.12</v>
      </c>
      <c r="DR21" s="88">
        <f t="shared" ref="DR21:DR29" si="20">J21+(U21*(1+$DZ$19))+(AF21*(1+$DZ$9))+(AQ21*(1+$DZ$9)*(1+$DZ$19))+(BB21*(1+$DZ$10))+(BM21*(1+$DZ$10)*(1+$DZ$19))+(BX21*(1+$DZ$11))+(CI21*(1+$DZ$11)*(1+$DZ$19))+(CT21*$DZ$15)+(DE21*$DZ$15*(1+$DZ$19))</f>
        <v>719.72</v>
      </c>
      <c r="DS21" s="88">
        <f t="shared" ref="DS21:DS29" si="21">K21+(V21*(1+$DZ$19))+(AG21*(1+$DZ$9))+(AR21*(1+$DZ$9)*(1+$DZ$19))+(BC21*(1+$DZ$10))+(BN21*(1+$DZ$10)*(1+$DZ$19))+(BY21*(1+$DZ$11))+(CJ21*(1+$DZ$11)*(1+$DZ$19))+(CU21*$DZ$15)+(DF21*$DZ$15*(1+$DZ$19))</f>
        <v>584.16</v>
      </c>
      <c r="DU21" s="80">
        <f t="shared" si="9"/>
        <v>156.62493997515924</v>
      </c>
      <c r="DW21" s="88">
        <f t="shared" si="10"/>
        <v>647.33333333333337</v>
      </c>
    </row>
    <row r="22" spans="1:130" x14ac:dyDescent="0.3">
      <c r="A22" s="70" t="s">
        <v>1</v>
      </c>
      <c r="B22">
        <v>13</v>
      </c>
      <c r="C22">
        <v>23</v>
      </c>
      <c r="D22">
        <v>16</v>
      </c>
      <c r="E22">
        <v>17</v>
      </c>
      <c r="F22">
        <v>14</v>
      </c>
      <c r="G22">
        <v>12</v>
      </c>
      <c r="H22">
        <v>17</v>
      </c>
      <c r="I22">
        <v>10</v>
      </c>
      <c r="J22">
        <v>19</v>
      </c>
      <c r="K22">
        <v>12</v>
      </c>
      <c r="L22" s="71"/>
      <c r="M22">
        <v>4</v>
      </c>
      <c r="N22">
        <v>6</v>
      </c>
      <c r="O22">
        <v>7</v>
      </c>
      <c r="P22">
        <v>14</v>
      </c>
      <c r="Q22">
        <v>11</v>
      </c>
      <c r="R22">
        <v>18</v>
      </c>
      <c r="S22">
        <v>11</v>
      </c>
      <c r="T22">
        <v>17</v>
      </c>
      <c r="U22">
        <v>29</v>
      </c>
      <c r="V22">
        <v>21</v>
      </c>
      <c r="W22" s="71"/>
      <c r="X22">
        <v>69</v>
      </c>
      <c r="Y22">
        <v>54</v>
      </c>
      <c r="Z22">
        <v>59</v>
      </c>
      <c r="AA22">
        <v>63</v>
      </c>
      <c r="AB22">
        <v>56</v>
      </c>
      <c r="AC22">
        <v>43</v>
      </c>
      <c r="AD22">
        <v>49</v>
      </c>
      <c r="AE22">
        <v>50</v>
      </c>
      <c r="AF22">
        <v>29</v>
      </c>
      <c r="AG22">
        <v>58</v>
      </c>
      <c r="AH22" s="71"/>
      <c r="AI22">
        <v>33</v>
      </c>
      <c r="AJ22">
        <v>23</v>
      </c>
      <c r="AK22">
        <v>43</v>
      </c>
      <c r="AL22">
        <v>33</v>
      </c>
      <c r="AM22">
        <v>48</v>
      </c>
      <c r="AN22">
        <v>44</v>
      </c>
      <c r="AO22">
        <v>51</v>
      </c>
      <c r="AP22">
        <v>36</v>
      </c>
      <c r="AQ22">
        <v>62</v>
      </c>
      <c r="AR22">
        <v>60</v>
      </c>
      <c r="AS22" s="71"/>
      <c r="AT22">
        <v>96</v>
      </c>
      <c r="AU22">
        <v>98</v>
      </c>
      <c r="AV22">
        <v>97</v>
      </c>
      <c r="AW22">
        <v>75</v>
      </c>
      <c r="AX22">
        <v>55</v>
      </c>
      <c r="AY22">
        <v>61</v>
      </c>
      <c r="AZ22">
        <v>61</v>
      </c>
      <c r="BA22">
        <v>53</v>
      </c>
      <c r="BB22">
        <v>51</v>
      </c>
      <c r="BC22">
        <v>62</v>
      </c>
      <c r="BD22" s="71"/>
      <c r="BE22">
        <v>37</v>
      </c>
      <c r="BF22">
        <v>47</v>
      </c>
      <c r="BG22">
        <v>44</v>
      </c>
      <c r="BH22">
        <v>55</v>
      </c>
      <c r="BI22">
        <v>51</v>
      </c>
      <c r="BJ22">
        <v>52</v>
      </c>
      <c r="BK22">
        <v>59</v>
      </c>
      <c r="BL22">
        <v>48</v>
      </c>
      <c r="BM22">
        <v>70</v>
      </c>
      <c r="BN22">
        <v>81</v>
      </c>
      <c r="BO22" s="71"/>
      <c r="BP22">
        <v>72</v>
      </c>
      <c r="BQ22">
        <v>61</v>
      </c>
      <c r="BR22">
        <v>49</v>
      </c>
      <c r="BS22">
        <v>65</v>
      </c>
      <c r="BT22">
        <v>34</v>
      </c>
      <c r="BU22">
        <v>36</v>
      </c>
      <c r="BV22">
        <v>45</v>
      </c>
      <c r="BW22">
        <v>47</v>
      </c>
      <c r="BX22">
        <v>30</v>
      </c>
      <c r="BY22">
        <v>36</v>
      </c>
      <c r="BZ22" s="71"/>
      <c r="CA22">
        <v>20</v>
      </c>
      <c r="CB22">
        <v>32</v>
      </c>
      <c r="CC22">
        <v>31</v>
      </c>
      <c r="CD22">
        <v>38</v>
      </c>
      <c r="CE22">
        <v>39</v>
      </c>
      <c r="CF22">
        <v>35</v>
      </c>
      <c r="CG22">
        <v>43</v>
      </c>
      <c r="CH22">
        <v>32</v>
      </c>
      <c r="CI22">
        <v>44</v>
      </c>
      <c r="CJ22">
        <v>51</v>
      </c>
      <c r="CK22" s="71"/>
      <c r="CL22">
        <v>1</v>
      </c>
      <c r="CM22">
        <v>4</v>
      </c>
      <c r="CN22">
        <v>4</v>
      </c>
      <c r="CO22">
        <v>1</v>
      </c>
      <c r="CP22">
        <v>3</v>
      </c>
      <c r="CQ22">
        <v>1</v>
      </c>
      <c r="CR22">
        <v>1</v>
      </c>
      <c r="CS22">
        <v>1</v>
      </c>
      <c r="CT22">
        <v>0</v>
      </c>
      <c r="CU22">
        <v>1</v>
      </c>
      <c r="CV22" s="71"/>
      <c r="CW22">
        <v>3</v>
      </c>
      <c r="CX22">
        <v>4</v>
      </c>
      <c r="CY22">
        <v>2</v>
      </c>
      <c r="CZ22">
        <v>0</v>
      </c>
      <c r="DA22">
        <v>3</v>
      </c>
      <c r="DB22">
        <v>0</v>
      </c>
      <c r="DC22">
        <v>0</v>
      </c>
      <c r="DD22">
        <v>2</v>
      </c>
      <c r="DE22">
        <v>0</v>
      </c>
      <c r="DF22">
        <v>0</v>
      </c>
      <c r="DJ22" s="11">
        <f t="shared" si="12"/>
        <v>709.88</v>
      </c>
      <c r="DK22" s="11">
        <f t="shared" si="13"/>
        <v>713.36</v>
      </c>
      <c r="DL22" s="11">
        <f t="shared" si="14"/>
        <v>719.12000000000012</v>
      </c>
      <c r="DM22" s="11">
        <f t="shared" si="15"/>
        <v>744.80000000000007</v>
      </c>
      <c r="DN22" s="11">
        <f t="shared" si="16"/>
        <v>648.44000000000005</v>
      </c>
      <c r="DO22" s="11">
        <f t="shared" si="17"/>
        <v>625.44000000000005</v>
      </c>
      <c r="DP22" s="11">
        <f t="shared" si="18"/>
        <v>705.68</v>
      </c>
      <c r="DQ22" s="88">
        <f t="shared" si="19"/>
        <v>610.64</v>
      </c>
      <c r="DR22" s="88">
        <f t="shared" si="20"/>
        <v>692.08</v>
      </c>
      <c r="DS22" s="88">
        <f t="shared" si="21"/>
        <v>804.44</v>
      </c>
      <c r="DU22" s="80">
        <f t="shared" si="9"/>
        <v>57.528767837394973</v>
      </c>
      <c r="DW22" s="88">
        <f t="shared" si="10"/>
        <v>702.38666666666666</v>
      </c>
    </row>
    <row r="23" spans="1:130" x14ac:dyDescent="0.3">
      <c r="A23" s="70" t="s">
        <v>2</v>
      </c>
      <c r="B23">
        <v>2</v>
      </c>
      <c r="C23">
        <v>2</v>
      </c>
      <c r="D23">
        <v>2</v>
      </c>
      <c r="E23">
        <v>1</v>
      </c>
      <c r="F23">
        <v>4</v>
      </c>
      <c r="G23">
        <v>1</v>
      </c>
      <c r="H23">
        <v>3</v>
      </c>
      <c r="I23">
        <v>6</v>
      </c>
      <c r="J23">
        <v>6</v>
      </c>
      <c r="K23">
        <v>6</v>
      </c>
      <c r="L23" s="71"/>
      <c r="M23">
        <v>0</v>
      </c>
      <c r="N23">
        <v>0</v>
      </c>
      <c r="O23">
        <v>3</v>
      </c>
      <c r="P23">
        <v>0</v>
      </c>
      <c r="Q23">
        <v>2</v>
      </c>
      <c r="R23">
        <v>0</v>
      </c>
      <c r="S23">
        <v>1</v>
      </c>
      <c r="T23">
        <v>0</v>
      </c>
      <c r="U23">
        <v>4</v>
      </c>
      <c r="V23">
        <v>2</v>
      </c>
      <c r="W23" s="71"/>
      <c r="X23">
        <v>10</v>
      </c>
      <c r="Y23">
        <v>16</v>
      </c>
      <c r="Z23">
        <v>11</v>
      </c>
      <c r="AA23">
        <v>5</v>
      </c>
      <c r="AB23">
        <v>11</v>
      </c>
      <c r="AC23">
        <v>12</v>
      </c>
      <c r="AD23">
        <v>14</v>
      </c>
      <c r="AE23">
        <v>5</v>
      </c>
      <c r="AF23">
        <v>10</v>
      </c>
      <c r="AG23">
        <v>11</v>
      </c>
      <c r="AH23" s="71"/>
      <c r="AI23">
        <v>7</v>
      </c>
      <c r="AJ23">
        <v>1</v>
      </c>
      <c r="AK23">
        <v>6</v>
      </c>
      <c r="AL23">
        <v>0</v>
      </c>
      <c r="AM23">
        <v>5</v>
      </c>
      <c r="AN23">
        <v>4</v>
      </c>
      <c r="AO23">
        <v>5</v>
      </c>
      <c r="AP23">
        <v>1</v>
      </c>
      <c r="AQ23">
        <v>4</v>
      </c>
      <c r="AR23">
        <v>1</v>
      </c>
      <c r="AS23" s="71"/>
      <c r="AT23">
        <v>16</v>
      </c>
      <c r="AU23">
        <v>27</v>
      </c>
      <c r="AV23">
        <v>19</v>
      </c>
      <c r="AW23">
        <v>16</v>
      </c>
      <c r="AX23">
        <v>17</v>
      </c>
      <c r="AY23">
        <v>16</v>
      </c>
      <c r="AZ23">
        <v>13</v>
      </c>
      <c r="BA23">
        <v>11</v>
      </c>
      <c r="BB23">
        <v>12</v>
      </c>
      <c r="BC23">
        <v>18</v>
      </c>
      <c r="BD23" s="71"/>
      <c r="BE23">
        <v>11</v>
      </c>
      <c r="BF23">
        <v>3</v>
      </c>
      <c r="BG23">
        <v>9</v>
      </c>
      <c r="BH23">
        <v>2</v>
      </c>
      <c r="BI23">
        <v>10</v>
      </c>
      <c r="BJ23">
        <v>2</v>
      </c>
      <c r="BK23">
        <v>7</v>
      </c>
      <c r="BL23">
        <v>3</v>
      </c>
      <c r="BM23">
        <v>13</v>
      </c>
      <c r="BN23">
        <v>0</v>
      </c>
      <c r="BO23" s="71"/>
      <c r="BP23">
        <v>26</v>
      </c>
      <c r="BQ23">
        <v>28</v>
      </c>
      <c r="BR23">
        <v>24</v>
      </c>
      <c r="BS23">
        <v>14</v>
      </c>
      <c r="BT23">
        <v>10</v>
      </c>
      <c r="BU23">
        <v>7</v>
      </c>
      <c r="BV23">
        <v>13</v>
      </c>
      <c r="BW23">
        <v>11</v>
      </c>
      <c r="BX23">
        <v>8</v>
      </c>
      <c r="BY23">
        <v>4</v>
      </c>
      <c r="BZ23" s="71"/>
      <c r="CA23">
        <v>6</v>
      </c>
      <c r="CB23">
        <v>1</v>
      </c>
      <c r="CC23">
        <v>4</v>
      </c>
      <c r="CD23">
        <v>2</v>
      </c>
      <c r="CE23">
        <v>6</v>
      </c>
      <c r="CF23">
        <v>2</v>
      </c>
      <c r="CG23">
        <v>7</v>
      </c>
      <c r="CH23">
        <v>1</v>
      </c>
      <c r="CI23">
        <v>3</v>
      </c>
      <c r="CJ23">
        <v>0</v>
      </c>
      <c r="CK23" s="71"/>
      <c r="CL23">
        <v>0</v>
      </c>
      <c r="CM23">
        <v>0</v>
      </c>
      <c r="CN23">
        <v>1</v>
      </c>
      <c r="CO23">
        <v>1</v>
      </c>
      <c r="CP23">
        <v>0</v>
      </c>
      <c r="CQ23">
        <v>1</v>
      </c>
      <c r="CR23">
        <v>1</v>
      </c>
      <c r="CS23">
        <v>0</v>
      </c>
      <c r="CT23">
        <v>0</v>
      </c>
      <c r="CU23">
        <v>1</v>
      </c>
      <c r="CV23" s="71"/>
      <c r="CW23">
        <v>0</v>
      </c>
      <c r="CX23">
        <v>0</v>
      </c>
      <c r="CY23">
        <v>1</v>
      </c>
      <c r="CZ23">
        <v>0</v>
      </c>
      <c r="DA23">
        <v>0</v>
      </c>
      <c r="DB23">
        <v>0</v>
      </c>
      <c r="DC23">
        <v>0</v>
      </c>
      <c r="DD23">
        <v>1</v>
      </c>
      <c r="DE23">
        <v>0</v>
      </c>
      <c r="DF23">
        <v>0</v>
      </c>
      <c r="DJ23" s="11">
        <f t="shared" si="12"/>
        <v>166.56000000000003</v>
      </c>
      <c r="DK23" s="11">
        <f t="shared" si="13"/>
        <v>158.4</v>
      </c>
      <c r="DL23" s="11">
        <f t="shared" si="14"/>
        <v>163.51999999999998</v>
      </c>
      <c r="DM23" s="11">
        <f t="shared" si="15"/>
        <v>83.88</v>
      </c>
      <c r="DN23" s="11">
        <f t="shared" si="16"/>
        <v>132.84</v>
      </c>
      <c r="DO23" s="11">
        <f t="shared" si="17"/>
        <v>89.720000000000013</v>
      </c>
      <c r="DP23" s="11">
        <f t="shared" si="18"/>
        <v>131.07999999999998</v>
      </c>
      <c r="DQ23" s="88">
        <f t="shared" si="19"/>
        <v>74.400000000000006</v>
      </c>
      <c r="DR23" s="88">
        <f t="shared" si="20"/>
        <v>118.16000000000001</v>
      </c>
      <c r="DS23" s="88">
        <f t="shared" si="21"/>
        <v>76.16</v>
      </c>
      <c r="DU23" s="80">
        <f t="shared" si="9"/>
        <v>36.586962097932563</v>
      </c>
      <c r="DW23" s="88">
        <f t="shared" si="10"/>
        <v>89.573333333333338</v>
      </c>
    </row>
    <row r="24" spans="1:130" x14ac:dyDescent="0.3">
      <c r="A24" s="70" t="s">
        <v>3</v>
      </c>
      <c r="B24">
        <v>7</v>
      </c>
      <c r="C24">
        <v>7</v>
      </c>
      <c r="D24">
        <v>18</v>
      </c>
      <c r="E24">
        <v>10</v>
      </c>
      <c r="F24">
        <v>8</v>
      </c>
      <c r="G24">
        <v>6</v>
      </c>
      <c r="H24">
        <v>10</v>
      </c>
      <c r="I24">
        <v>4</v>
      </c>
      <c r="J24">
        <v>4</v>
      </c>
      <c r="K24">
        <v>11</v>
      </c>
      <c r="L24" s="71"/>
      <c r="M24">
        <v>3</v>
      </c>
      <c r="N24">
        <v>5</v>
      </c>
      <c r="O24">
        <v>3</v>
      </c>
      <c r="P24">
        <v>2</v>
      </c>
      <c r="Q24">
        <v>4</v>
      </c>
      <c r="R24">
        <v>2</v>
      </c>
      <c r="S24">
        <v>7</v>
      </c>
      <c r="T24">
        <v>4</v>
      </c>
      <c r="U24">
        <v>1</v>
      </c>
      <c r="V24">
        <v>6</v>
      </c>
      <c r="W24" s="71"/>
      <c r="X24">
        <v>45</v>
      </c>
      <c r="Y24">
        <v>53</v>
      </c>
      <c r="Z24">
        <v>43</v>
      </c>
      <c r="AA24">
        <v>41</v>
      </c>
      <c r="AB24">
        <v>40</v>
      </c>
      <c r="AC24">
        <v>33</v>
      </c>
      <c r="AD24">
        <v>38</v>
      </c>
      <c r="AE24">
        <v>25</v>
      </c>
      <c r="AF24">
        <v>40</v>
      </c>
      <c r="AG24">
        <v>28</v>
      </c>
      <c r="AH24" s="71"/>
      <c r="AI24">
        <v>15</v>
      </c>
      <c r="AJ24">
        <v>20</v>
      </c>
      <c r="AK24">
        <v>15</v>
      </c>
      <c r="AL24">
        <v>18</v>
      </c>
      <c r="AM24">
        <v>9</v>
      </c>
      <c r="AN24">
        <v>11</v>
      </c>
      <c r="AO24">
        <v>11</v>
      </c>
      <c r="AP24">
        <v>5</v>
      </c>
      <c r="AQ24">
        <v>12</v>
      </c>
      <c r="AR24">
        <v>13</v>
      </c>
      <c r="AS24" s="71"/>
      <c r="AT24">
        <v>96</v>
      </c>
      <c r="AU24">
        <v>80</v>
      </c>
      <c r="AV24">
        <v>59</v>
      </c>
      <c r="AW24">
        <v>76</v>
      </c>
      <c r="AX24">
        <v>60</v>
      </c>
      <c r="AY24">
        <v>68</v>
      </c>
      <c r="AZ24">
        <v>46</v>
      </c>
      <c r="BA24">
        <v>41</v>
      </c>
      <c r="BB24">
        <v>45</v>
      </c>
      <c r="BC24">
        <v>43</v>
      </c>
      <c r="BD24" s="71"/>
      <c r="BE24">
        <v>19</v>
      </c>
      <c r="BF24">
        <v>26</v>
      </c>
      <c r="BG24">
        <v>19</v>
      </c>
      <c r="BH24">
        <v>19</v>
      </c>
      <c r="BI24">
        <v>28</v>
      </c>
      <c r="BJ24">
        <v>19</v>
      </c>
      <c r="BK24">
        <v>19</v>
      </c>
      <c r="BL24">
        <v>16</v>
      </c>
      <c r="BM24">
        <v>14</v>
      </c>
      <c r="BN24">
        <v>21</v>
      </c>
      <c r="BO24" s="71"/>
      <c r="BP24">
        <v>39</v>
      </c>
      <c r="BQ24">
        <v>44</v>
      </c>
      <c r="BR24">
        <v>46</v>
      </c>
      <c r="BS24">
        <v>42</v>
      </c>
      <c r="BT24">
        <v>51</v>
      </c>
      <c r="BU24">
        <v>35</v>
      </c>
      <c r="BV24">
        <v>20</v>
      </c>
      <c r="BW24">
        <v>15</v>
      </c>
      <c r="BX24">
        <v>9</v>
      </c>
      <c r="BY24">
        <v>14</v>
      </c>
      <c r="BZ24" s="71"/>
      <c r="CA24">
        <v>15</v>
      </c>
      <c r="CB24">
        <v>13</v>
      </c>
      <c r="CC24">
        <v>16</v>
      </c>
      <c r="CD24">
        <v>9</v>
      </c>
      <c r="CE24">
        <v>15</v>
      </c>
      <c r="CF24">
        <v>8</v>
      </c>
      <c r="CG24">
        <v>7</v>
      </c>
      <c r="CH24">
        <v>6</v>
      </c>
      <c r="CI24">
        <v>7</v>
      </c>
      <c r="CJ24">
        <v>7</v>
      </c>
      <c r="CK24" s="71"/>
      <c r="CL24">
        <v>76</v>
      </c>
      <c r="CM24">
        <v>80</v>
      </c>
      <c r="CN24">
        <v>61</v>
      </c>
      <c r="CO24">
        <v>94</v>
      </c>
      <c r="CP24">
        <v>44</v>
      </c>
      <c r="CQ24">
        <v>57</v>
      </c>
      <c r="CR24">
        <v>22</v>
      </c>
      <c r="CS24">
        <v>18</v>
      </c>
      <c r="CT24">
        <v>17</v>
      </c>
      <c r="CU24">
        <v>16</v>
      </c>
      <c r="CV24" s="71"/>
      <c r="CW24">
        <v>17</v>
      </c>
      <c r="CX24">
        <v>11</v>
      </c>
      <c r="CY24">
        <v>12</v>
      </c>
      <c r="CZ24">
        <v>10</v>
      </c>
      <c r="DA24">
        <v>10</v>
      </c>
      <c r="DB24">
        <v>4</v>
      </c>
      <c r="DC24">
        <v>11</v>
      </c>
      <c r="DD24">
        <v>4</v>
      </c>
      <c r="DE24">
        <v>8</v>
      </c>
      <c r="DF24">
        <v>15</v>
      </c>
      <c r="DJ24" s="11">
        <f t="shared" si="12"/>
        <v>583.4</v>
      </c>
      <c r="DK24" s="11">
        <f t="shared" si="13"/>
        <v>598.32000000000005</v>
      </c>
      <c r="DL24" s="11">
        <f t="shared" si="14"/>
        <v>513.84</v>
      </c>
      <c r="DM24" s="11">
        <f t="shared" si="15"/>
        <v>544.84</v>
      </c>
      <c r="DN24" s="11">
        <f t="shared" si="16"/>
        <v>499.24</v>
      </c>
      <c r="DO24" s="11">
        <f t="shared" si="17"/>
        <v>433.08000000000004</v>
      </c>
      <c r="DP24" s="11">
        <f t="shared" si="18"/>
        <v>345.84</v>
      </c>
      <c r="DQ24" s="88">
        <f t="shared" si="19"/>
        <v>256.64</v>
      </c>
      <c r="DR24" s="88">
        <f t="shared" si="20"/>
        <v>291.60000000000002</v>
      </c>
      <c r="DS24" s="88">
        <f t="shared" si="21"/>
        <v>316.36</v>
      </c>
      <c r="DU24" s="80">
        <f t="shared" si="9"/>
        <v>127.10357274461062</v>
      </c>
      <c r="DW24" s="88">
        <f t="shared" si="10"/>
        <v>288.2</v>
      </c>
    </row>
    <row r="25" spans="1:130" x14ac:dyDescent="0.3">
      <c r="A25" s="70" t="s">
        <v>4</v>
      </c>
      <c r="B25">
        <v>5</v>
      </c>
      <c r="C25">
        <v>10</v>
      </c>
      <c r="D25">
        <v>9</v>
      </c>
      <c r="E25">
        <v>5</v>
      </c>
      <c r="F25">
        <v>6</v>
      </c>
      <c r="G25">
        <v>5</v>
      </c>
      <c r="H25">
        <v>11</v>
      </c>
      <c r="I25">
        <v>8</v>
      </c>
      <c r="J25">
        <v>13</v>
      </c>
      <c r="K25">
        <v>13</v>
      </c>
      <c r="L25" s="71"/>
      <c r="M25">
        <v>2</v>
      </c>
      <c r="N25">
        <v>2</v>
      </c>
      <c r="O25">
        <v>2</v>
      </c>
      <c r="P25">
        <v>2</v>
      </c>
      <c r="Q25">
        <v>3</v>
      </c>
      <c r="R25">
        <v>6</v>
      </c>
      <c r="S25">
        <v>3</v>
      </c>
      <c r="T25">
        <v>7</v>
      </c>
      <c r="U25">
        <v>4</v>
      </c>
      <c r="V25">
        <v>7</v>
      </c>
      <c r="W25" s="71"/>
      <c r="X25">
        <v>37</v>
      </c>
      <c r="Y25">
        <v>29</v>
      </c>
      <c r="Z25">
        <v>20</v>
      </c>
      <c r="AA25">
        <v>19</v>
      </c>
      <c r="AB25">
        <v>24</v>
      </c>
      <c r="AC25">
        <v>18</v>
      </c>
      <c r="AD25">
        <v>30</v>
      </c>
      <c r="AE25">
        <v>24</v>
      </c>
      <c r="AF25">
        <v>31</v>
      </c>
      <c r="AG25">
        <v>23</v>
      </c>
      <c r="AH25" s="71"/>
      <c r="AI25">
        <v>14</v>
      </c>
      <c r="AJ25">
        <v>7</v>
      </c>
      <c r="AK25">
        <v>14</v>
      </c>
      <c r="AL25">
        <v>9</v>
      </c>
      <c r="AM25">
        <v>10</v>
      </c>
      <c r="AN25">
        <v>11</v>
      </c>
      <c r="AO25">
        <v>17</v>
      </c>
      <c r="AP25">
        <v>22</v>
      </c>
      <c r="AQ25">
        <v>19</v>
      </c>
      <c r="AR25">
        <v>34</v>
      </c>
      <c r="AS25" s="71"/>
      <c r="AT25">
        <v>68</v>
      </c>
      <c r="AU25">
        <v>77</v>
      </c>
      <c r="AV25">
        <v>48</v>
      </c>
      <c r="AW25">
        <v>47</v>
      </c>
      <c r="AX25">
        <v>35</v>
      </c>
      <c r="AY25">
        <v>34</v>
      </c>
      <c r="AZ25">
        <v>51</v>
      </c>
      <c r="BA25">
        <v>30</v>
      </c>
      <c r="BB25">
        <v>29</v>
      </c>
      <c r="BC25">
        <v>23</v>
      </c>
      <c r="BD25" s="71"/>
      <c r="BE25">
        <v>38</v>
      </c>
      <c r="BF25">
        <v>34</v>
      </c>
      <c r="BG25">
        <v>30</v>
      </c>
      <c r="BH25">
        <v>26</v>
      </c>
      <c r="BI25">
        <v>24</v>
      </c>
      <c r="BJ25">
        <v>16</v>
      </c>
      <c r="BK25">
        <v>28</v>
      </c>
      <c r="BL25">
        <v>31</v>
      </c>
      <c r="BM25">
        <v>24</v>
      </c>
      <c r="BN25">
        <v>41</v>
      </c>
      <c r="BO25" s="71"/>
      <c r="BP25">
        <v>18</v>
      </c>
      <c r="BQ25">
        <v>14</v>
      </c>
      <c r="BR25">
        <v>22</v>
      </c>
      <c r="BS25">
        <v>6</v>
      </c>
      <c r="BT25">
        <v>9</v>
      </c>
      <c r="BU25">
        <v>8</v>
      </c>
      <c r="BV25">
        <v>11</v>
      </c>
      <c r="BW25">
        <v>8</v>
      </c>
      <c r="BX25">
        <v>8</v>
      </c>
      <c r="BY25">
        <v>15</v>
      </c>
      <c r="BZ25" s="71"/>
      <c r="CA25">
        <v>7</v>
      </c>
      <c r="CB25">
        <v>10</v>
      </c>
      <c r="CC25">
        <v>9</v>
      </c>
      <c r="CD25">
        <v>8</v>
      </c>
      <c r="CE25">
        <v>5</v>
      </c>
      <c r="CF25">
        <v>6</v>
      </c>
      <c r="CG25">
        <v>7</v>
      </c>
      <c r="CH25">
        <v>8</v>
      </c>
      <c r="CI25">
        <v>9</v>
      </c>
      <c r="CJ25">
        <v>7</v>
      </c>
      <c r="CK25" s="71"/>
      <c r="CL25">
        <v>1</v>
      </c>
      <c r="CM25">
        <v>0</v>
      </c>
      <c r="CN25">
        <v>2</v>
      </c>
      <c r="CO25">
        <v>2</v>
      </c>
      <c r="CP25">
        <v>0</v>
      </c>
      <c r="CQ25">
        <v>0</v>
      </c>
      <c r="CR25">
        <v>0</v>
      </c>
      <c r="CS25">
        <v>0</v>
      </c>
      <c r="CT25">
        <v>2</v>
      </c>
      <c r="CU25">
        <v>0</v>
      </c>
      <c r="CV25" s="71"/>
      <c r="CW25">
        <v>0</v>
      </c>
      <c r="CX25">
        <v>0</v>
      </c>
      <c r="CY25">
        <v>1</v>
      </c>
      <c r="CZ25">
        <v>1</v>
      </c>
      <c r="DA25">
        <v>0</v>
      </c>
      <c r="DB25">
        <v>1</v>
      </c>
      <c r="DC25">
        <v>0</v>
      </c>
      <c r="DD25">
        <v>0</v>
      </c>
      <c r="DE25">
        <v>1</v>
      </c>
      <c r="DF25">
        <v>1</v>
      </c>
      <c r="DJ25" s="11">
        <f t="shared" si="12"/>
        <v>390.52000000000004</v>
      </c>
      <c r="DK25" s="11">
        <f t="shared" si="13"/>
        <v>372.52000000000004</v>
      </c>
      <c r="DL25" s="11">
        <f t="shared" si="14"/>
        <v>320.99999999999994</v>
      </c>
      <c r="DM25" s="11">
        <f t="shared" si="15"/>
        <v>254.95999999999998</v>
      </c>
      <c r="DN25" s="11">
        <f t="shared" si="16"/>
        <v>235</v>
      </c>
      <c r="DO25" s="11">
        <f t="shared" si="17"/>
        <v>209.4</v>
      </c>
      <c r="DP25" s="11">
        <f t="shared" si="18"/>
        <v>317.2</v>
      </c>
      <c r="DQ25" s="88">
        <f t="shared" si="19"/>
        <v>280.24</v>
      </c>
      <c r="DR25" s="88">
        <f t="shared" si="20"/>
        <v>274.8</v>
      </c>
      <c r="DS25" s="88">
        <f t="shared" si="21"/>
        <v>333.32</v>
      </c>
      <c r="DU25" s="80">
        <f t="shared" si="9"/>
        <v>58.476352523429455</v>
      </c>
      <c r="DW25" s="88">
        <f t="shared" si="10"/>
        <v>296.11999999999995</v>
      </c>
    </row>
    <row r="26" spans="1:130" x14ac:dyDescent="0.3">
      <c r="A26" s="70" t="s">
        <v>5</v>
      </c>
      <c r="B26">
        <v>21</v>
      </c>
      <c r="C26">
        <v>23</v>
      </c>
      <c r="D26">
        <v>17</v>
      </c>
      <c r="E26">
        <v>16</v>
      </c>
      <c r="F26">
        <v>20</v>
      </c>
      <c r="G26">
        <v>21</v>
      </c>
      <c r="H26">
        <v>51</v>
      </c>
      <c r="I26">
        <v>18</v>
      </c>
      <c r="J26">
        <v>6</v>
      </c>
      <c r="K26">
        <v>3</v>
      </c>
      <c r="L26" s="71"/>
      <c r="M26">
        <v>13</v>
      </c>
      <c r="N26">
        <v>16</v>
      </c>
      <c r="O26">
        <v>13</v>
      </c>
      <c r="P26">
        <v>10</v>
      </c>
      <c r="Q26">
        <v>3</v>
      </c>
      <c r="R26">
        <v>13</v>
      </c>
      <c r="S26">
        <v>14</v>
      </c>
      <c r="T26">
        <v>28</v>
      </c>
      <c r="U26">
        <v>11</v>
      </c>
      <c r="V26">
        <v>4</v>
      </c>
      <c r="W26" s="71"/>
      <c r="X26">
        <v>64</v>
      </c>
      <c r="Y26">
        <v>69</v>
      </c>
      <c r="Z26">
        <v>64</v>
      </c>
      <c r="AA26">
        <v>72</v>
      </c>
      <c r="AB26">
        <v>63</v>
      </c>
      <c r="AC26">
        <v>75</v>
      </c>
      <c r="AD26">
        <v>48</v>
      </c>
      <c r="AE26">
        <v>50</v>
      </c>
      <c r="AF26">
        <v>22</v>
      </c>
      <c r="AG26">
        <v>39</v>
      </c>
      <c r="AH26" s="71"/>
      <c r="AI26">
        <v>38</v>
      </c>
      <c r="AJ26">
        <v>35</v>
      </c>
      <c r="AK26">
        <v>31</v>
      </c>
      <c r="AL26">
        <v>29</v>
      </c>
      <c r="AM26">
        <v>18</v>
      </c>
      <c r="AN26">
        <v>44</v>
      </c>
      <c r="AO26">
        <v>39</v>
      </c>
      <c r="AP26">
        <v>23</v>
      </c>
      <c r="AQ26">
        <v>41</v>
      </c>
      <c r="AR26">
        <v>42</v>
      </c>
      <c r="AS26" s="71"/>
      <c r="AT26">
        <v>103</v>
      </c>
      <c r="AU26">
        <v>80</v>
      </c>
      <c r="AV26">
        <v>86</v>
      </c>
      <c r="AW26">
        <v>75</v>
      </c>
      <c r="AX26">
        <v>71</v>
      </c>
      <c r="AY26">
        <v>74</v>
      </c>
      <c r="AZ26">
        <v>65</v>
      </c>
      <c r="BA26">
        <v>46</v>
      </c>
      <c r="BB26">
        <v>59</v>
      </c>
      <c r="BC26">
        <v>55</v>
      </c>
      <c r="BD26" s="71"/>
      <c r="BE26">
        <v>31</v>
      </c>
      <c r="BF26">
        <v>32</v>
      </c>
      <c r="BG26">
        <v>19</v>
      </c>
      <c r="BH26">
        <v>30</v>
      </c>
      <c r="BI26">
        <v>25</v>
      </c>
      <c r="BJ26">
        <v>35</v>
      </c>
      <c r="BK26">
        <v>24</v>
      </c>
      <c r="BL26">
        <v>17</v>
      </c>
      <c r="BM26">
        <v>49</v>
      </c>
      <c r="BN26">
        <v>54</v>
      </c>
      <c r="BO26" s="71"/>
      <c r="BP26">
        <v>41</v>
      </c>
      <c r="BQ26">
        <v>28</v>
      </c>
      <c r="BR26">
        <v>24</v>
      </c>
      <c r="BS26">
        <v>22</v>
      </c>
      <c r="BT26">
        <v>15</v>
      </c>
      <c r="BU26">
        <v>16</v>
      </c>
      <c r="BV26">
        <v>14</v>
      </c>
      <c r="BW26">
        <v>14</v>
      </c>
      <c r="BX26">
        <v>16</v>
      </c>
      <c r="BY26">
        <v>11</v>
      </c>
      <c r="BZ26" s="71"/>
      <c r="CA26">
        <v>5</v>
      </c>
      <c r="CB26">
        <v>9</v>
      </c>
      <c r="CC26">
        <v>11</v>
      </c>
      <c r="CD26">
        <v>5</v>
      </c>
      <c r="CE26">
        <v>6</v>
      </c>
      <c r="CF26">
        <v>14</v>
      </c>
      <c r="CG26">
        <v>8</v>
      </c>
      <c r="CH26">
        <v>11</v>
      </c>
      <c r="CI26">
        <v>11</v>
      </c>
      <c r="CJ26">
        <v>8</v>
      </c>
      <c r="CK26" s="71"/>
      <c r="CL26">
        <v>7</v>
      </c>
      <c r="CM26">
        <v>10</v>
      </c>
      <c r="CN26">
        <v>6</v>
      </c>
      <c r="CO26">
        <v>10</v>
      </c>
      <c r="CP26">
        <v>5</v>
      </c>
      <c r="CQ26">
        <v>5</v>
      </c>
      <c r="CR26">
        <v>2</v>
      </c>
      <c r="CS26">
        <v>4</v>
      </c>
      <c r="CT26">
        <v>1</v>
      </c>
      <c r="CU26">
        <v>4</v>
      </c>
      <c r="CV26" s="71"/>
      <c r="CW26">
        <v>12</v>
      </c>
      <c r="CX26">
        <v>9</v>
      </c>
      <c r="CY26">
        <v>7</v>
      </c>
      <c r="CZ26">
        <v>6</v>
      </c>
      <c r="DA26">
        <v>1</v>
      </c>
      <c r="DB26">
        <v>3</v>
      </c>
      <c r="DC26">
        <v>2</v>
      </c>
      <c r="DD26">
        <v>9</v>
      </c>
      <c r="DE26">
        <v>4</v>
      </c>
      <c r="DF26">
        <v>2</v>
      </c>
      <c r="DJ26" s="11">
        <f t="shared" si="12"/>
        <v>639.08000000000004</v>
      </c>
      <c r="DK26" s="11">
        <f t="shared" si="13"/>
        <v>584.95999999999992</v>
      </c>
      <c r="DL26" s="11">
        <f t="shared" si="14"/>
        <v>528.6</v>
      </c>
      <c r="DM26" s="11">
        <f t="shared" si="15"/>
        <v>521.04</v>
      </c>
      <c r="DN26" s="11">
        <f t="shared" si="16"/>
        <v>432.91999999999996</v>
      </c>
      <c r="DO26" s="11">
        <f t="shared" si="17"/>
        <v>579.40000000000009</v>
      </c>
      <c r="DP26" s="11">
        <f t="shared" si="18"/>
        <v>482.35999999999996</v>
      </c>
      <c r="DQ26" s="88">
        <f t="shared" si="19"/>
        <v>398.72</v>
      </c>
      <c r="DR26" s="88">
        <f t="shared" si="20"/>
        <v>453.00000000000006</v>
      </c>
      <c r="DS26" s="88">
        <f t="shared" si="21"/>
        <v>460.04</v>
      </c>
      <c r="DU26" s="80">
        <f t="shared" si="9"/>
        <v>76.273531276146983</v>
      </c>
      <c r="DW26" s="88">
        <f t="shared" si="10"/>
        <v>437.25333333333333</v>
      </c>
    </row>
    <row r="27" spans="1:130" x14ac:dyDescent="0.3">
      <c r="A27" s="70" t="s">
        <v>6</v>
      </c>
      <c r="B27">
        <v>7</v>
      </c>
      <c r="C27">
        <v>8</v>
      </c>
      <c r="D27">
        <v>4</v>
      </c>
      <c r="E27">
        <v>5</v>
      </c>
      <c r="F27">
        <v>6</v>
      </c>
      <c r="G27">
        <v>8</v>
      </c>
      <c r="H27">
        <v>13</v>
      </c>
      <c r="I27">
        <v>44</v>
      </c>
      <c r="J27">
        <v>75</v>
      </c>
      <c r="K27">
        <v>96</v>
      </c>
      <c r="L27" s="71"/>
      <c r="M27">
        <v>3</v>
      </c>
      <c r="N27">
        <v>7</v>
      </c>
      <c r="O27">
        <v>12</v>
      </c>
      <c r="P27">
        <v>12</v>
      </c>
      <c r="Q27">
        <v>14</v>
      </c>
      <c r="R27">
        <v>16</v>
      </c>
      <c r="S27">
        <v>10</v>
      </c>
      <c r="T27">
        <v>7</v>
      </c>
      <c r="U27">
        <v>18</v>
      </c>
      <c r="V27">
        <v>13</v>
      </c>
      <c r="W27" s="71"/>
      <c r="X27">
        <v>35</v>
      </c>
      <c r="Y27">
        <v>33</v>
      </c>
      <c r="Z27">
        <v>34</v>
      </c>
      <c r="AA27">
        <v>25</v>
      </c>
      <c r="AB27">
        <v>38</v>
      </c>
      <c r="AC27">
        <v>38</v>
      </c>
      <c r="AD27">
        <v>44</v>
      </c>
      <c r="AE27">
        <v>45</v>
      </c>
      <c r="AF27">
        <v>43</v>
      </c>
      <c r="AG27">
        <v>59</v>
      </c>
      <c r="AH27" s="71"/>
      <c r="AI27">
        <v>26</v>
      </c>
      <c r="AJ27">
        <v>25</v>
      </c>
      <c r="AK27">
        <v>42</v>
      </c>
      <c r="AL27">
        <v>40</v>
      </c>
      <c r="AM27">
        <v>25</v>
      </c>
      <c r="AN27">
        <v>39</v>
      </c>
      <c r="AO27">
        <v>27</v>
      </c>
      <c r="AP27">
        <v>43</v>
      </c>
      <c r="AQ27">
        <v>48</v>
      </c>
      <c r="AR27">
        <v>33</v>
      </c>
      <c r="AS27" s="71"/>
      <c r="AT27">
        <v>60</v>
      </c>
      <c r="AU27">
        <v>55</v>
      </c>
      <c r="AV27">
        <v>45</v>
      </c>
      <c r="AW27">
        <v>40</v>
      </c>
      <c r="AX27">
        <v>34</v>
      </c>
      <c r="AY27">
        <v>49</v>
      </c>
      <c r="AZ27">
        <v>40</v>
      </c>
      <c r="BA27">
        <v>41</v>
      </c>
      <c r="BB27">
        <v>51</v>
      </c>
      <c r="BC27">
        <v>50</v>
      </c>
      <c r="BD27" s="71"/>
      <c r="BE27">
        <v>48</v>
      </c>
      <c r="BF27">
        <v>45</v>
      </c>
      <c r="BG27">
        <v>47</v>
      </c>
      <c r="BH27">
        <v>37</v>
      </c>
      <c r="BI27">
        <v>41</v>
      </c>
      <c r="BJ27">
        <v>42</v>
      </c>
      <c r="BK27">
        <v>38</v>
      </c>
      <c r="BL27">
        <v>40</v>
      </c>
      <c r="BM27">
        <v>46</v>
      </c>
      <c r="BN27">
        <v>44</v>
      </c>
      <c r="BO27" s="71"/>
      <c r="BP27">
        <v>30</v>
      </c>
      <c r="BQ27">
        <v>32</v>
      </c>
      <c r="BR27">
        <v>48</v>
      </c>
      <c r="BS27">
        <v>33</v>
      </c>
      <c r="BT27">
        <v>31</v>
      </c>
      <c r="BU27">
        <v>42</v>
      </c>
      <c r="BV27">
        <v>30</v>
      </c>
      <c r="BW27">
        <v>21</v>
      </c>
      <c r="BX27">
        <v>29</v>
      </c>
      <c r="BY27">
        <v>20</v>
      </c>
      <c r="BZ27" s="71"/>
      <c r="CA27">
        <v>14</v>
      </c>
      <c r="CB27">
        <v>21</v>
      </c>
      <c r="CC27">
        <v>36</v>
      </c>
      <c r="CD27">
        <v>20</v>
      </c>
      <c r="CE27">
        <v>27</v>
      </c>
      <c r="CF27">
        <v>24</v>
      </c>
      <c r="CG27">
        <v>22</v>
      </c>
      <c r="CH27">
        <v>23</v>
      </c>
      <c r="CI27">
        <v>18</v>
      </c>
      <c r="CJ27">
        <v>27</v>
      </c>
      <c r="CK27" s="71"/>
      <c r="CL27">
        <v>5</v>
      </c>
      <c r="CM27">
        <v>9</v>
      </c>
      <c r="CN27">
        <v>3</v>
      </c>
      <c r="CO27">
        <v>11</v>
      </c>
      <c r="CP27">
        <v>3</v>
      </c>
      <c r="CQ27">
        <v>2</v>
      </c>
      <c r="CR27">
        <v>6</v>
      </c>
      <c r="CS27">
        <v>6</v>
      </c>
      <c r="CT27">
        <v>6</v>
      </c>
      <c r="CU27">
        <v>4</v>
      </c>
      <c r="CV27" s="71"/>
      <c r="CW27">
        <v>10</v>
      </c>
      <c r="CX27">
        <v>9</v>
      </c>
      <c r="CY27">
        <v>7</v>
      </c>
      <c r="CZ27">
        <v>9</v>
      </c>
      <c r="DA27">
        <v>4</v>
      </c>
      <c r="DB27">
        <v>10</v>
      </c>
      <c r="DC27">
        <v>11</v>
      </c>
      <c r="DD27">
        <v>5</v>
      </c>
      <c r="DE27">
        <v>16</v>
      </c>
      <c r="DF27">
        <v>4</v>
      </c>
      <c r="DJ27" s="11">
        <f t="shared" si="12"/>
        <v>484.91999999999996</v>
      </c>
      <c r="DK27" s="11">
        <f t="shared" si="13"/>
        <v>493.44000000000005</v>
      </c>
      <c r="DL27" s="11">
        <f t="shared" si="14"/>
        <v>585.16</v>
      </c>
      <c r="DM27" s="11">
        <f t="shared" si="15"/>
        <v>466.80000000000007</v>
      </c>
      <c r="DN27" s="11">
        <f t="shared" si="16"/>
        <v>458.87999999999994</v>
      </c>
      <c r="DO27" s="11">
        <f t="shared" si="17"/>
        <v>548.40000000000009</v>
      </c>
      <c r="DP27" s="11">
        <f t="shared" si="18"/>
        <v>477</v>
      </c>
      <c r="DQ27" s="88">
        <f t="shared" si="19"/>
        <v>523.20000000000005</v>
      </c>
      <c r="DR27" s="88">
        <f t="shared" si="20"/>
        <v>626.6</v>
      </c>
      <c r="DS27" s="88">
        <f t="shared" si="21"/>
        <v>618.76</v>
      </c>
      <c r="DU27" s="80">
        <f t="shared" si="9"/>
        <v>63.1040578374757</v>
      </c>
      <c r="DW27" s="88">
        <f t="shared" si="10"/>
        <v>589.5200000000001</v>
      </c>
    </row>
    <row r="28" spans="1:130" x14ac:dyDescent="0.3">
      <c r="A28" s="70" t="s">
        <v>7</v>
      </c>
      <c r="B28">
        <v>14</v>
      </c>
      <c r="C28">
        <v>10</v>
      </c>
      <c r="D28">
        <v>7</v>
      </c>
      <c r="E28">
        <v>6</v>
      </c>
      <c r="F28">
        <v>10</v>
      </c>
      <c r="G28">
        <v>14</v>
      </c>
      <c r="H28">
        <v>17</v>
      </c>
      <c r="I28">
        <v>8</v>
      </c>
      <c r="J28">
        <v>11</v>
      </c>
      <c r="K28">
        <v>9</v>
      </c>
      <c r="L28" s="71"/>
      <c r="M28">
        <v>8</v>
      </c>
      <c r="N28">
        <v>9</v>
      </c>
      <c r="O28">
        <v>6</v>
      </c>
      <c r="P28">
        <v>11</v>
      </c>
      <c r="Q28">
        <v>8</v>
      </c>
      <c r="R28">
        <v>13</v>
      </c>
      <c r="S28">
        <v>5</v>
      </c>
      <c r="T28">
        <v>14</v>
      </c>
      <c r="U28">
        <v>9</v>
      </c>
      <c r="V28">
        <v>10</v>
      </c>
      <c r="W28" s="71"/>
      <c r="X28">
        <v>35</v>
      </c>
      <c r="Y28">
        <v>45</v>
      </c>
      <c r="Z28">
        <v>35</v>
      </c>
      <c r="AA28">
        <v>28</v>
      </c>
      <c r="AB28">
        <v>17</v>
      </c>
      <c r="AC28">
        <v>44</v>
      </c>
      <c r="AD28">
        <v>26</v>
      </c>
      <c r="AE28">
        <v>34</v>
      </c>
      <c r="AF28">
        <v>25</v>
      </c>
      <c r="AG28">
        <v>30</v>
      </c>
      <c r="AH28" s="71"/>
      <c r="AI28">
        <v>17</v>
      </c>
      <c r="AJ28">
        <v>17</v>
      </c>
      <c r="AK28">
        <v>18</v>
      </c>
      <c r="AL28">
        <v>15</v>
      </c>
      <c r="AM28">
        <v>16</v>
      </c>
      <c r="AN28">
        <v>23</v>
      </c>
      <c r="AO28">
        <v>24</v>
      </c>
      <c r="AP28">
        <v>20</v>
      </c>
      <c r="AQ28">
        <v>18</v>
      </c>
      <c r="AR28">
        <v>18</v>
      </c>
      <c r="AS28" s="71"/>
      <c r="AT28">
        <v>53</v>
      </c>
      <c r="AU28">
        <v>69</v>
      </c>
      <c r="AV28">
        <v>77</v>
      </c>
      <c r="AW28">
        <v>46</v>
      </c>
      <c r="AX28">
        <v>40</v>
      </c>
      <c r="AY28">
        <v>60</v>
      </c>
      <c r="AZ28">
        <v>36</v>
      </c>
      <c r="BA28">
        <v>41</v>
      </c>
      <c r="BB28">
        <v>32</v>
      </c>
      <c r="BC28">
        <v>27</v>
      </c>
      <c r="BD28" s="71"/>
      <c r="BE28">
        <v>21</v>
      </c>
      <c r="BF28">
        <v>30</v>
      </c>
      <c r="BG28">
        <v>22</v>
      </c>
      <c r="BH28">
        <v>18</v>
      </c>
      <c r="BI28">
        <v>27</v>
      </c>
      <c r="BJ28">
        <v>36</v>
      </c>
      <c r="BK28">
        <v>30</v>
      </c>
      <c r="BL28">
        <v>28</v>
      </c>
      <c r="BM28">
        <v>22</v>
      </c>
      <c r="BN28">
        <v>23</v>
      </c>
      <c r="BO28" s="71"/>
      <c r="BP28">
        <v>22</v>
      </c>
      <c r="BQ28">
        <v>24</v>
      </c>
      <c r="BR28">
        <v>18</v>
      </c>
      <c r="BS28">
        <v>23</v>
      </c>
      <c r="BT28">
        <v>14</v>
      </c>
      <c r="BU28">
        <v>28</v>
      </c>
      <c r="BV28">
        <v>22</v>
      </c>
      <c r="BW28">
        <v>15</v>
      </c>
      <c r="BX28">
        <v>13</v>
      </c>
      <c r="BY28">
        <v>12</v>
      </c>
      <c r="BZ28" s="71"/>
      <c r="CA28">
        <v>13</v>
      </c>
      <c r="CB28">
        <v>9</v>
      </c>
      <c r="CC28">
        <v>9</v>
      </c>
      <c r="CD28">
        <v>10</v>
      </c>
      <c r="CE28">
        <v>10</v>
      </c>
      <c r="CF28">
        <v>14</v>
      </c>
      <c r="CG28">
        <v>7</v>
      </c>
      <c r="CH28">
        <v>11</v>
      </c>
      <c r="CI28">
        <v>11</v>
      </c>
      <c r="CJ28">
        <v>9</v>
      </c>
      <c r="CK28" s="71"/>
      <c r="CL28">
        <v>39</v>
      </c>
      <c r="CM28">
        <v>28</v>
      </c>
      <c r="CN28">
        <v>49</v>
      </c>
      <c r="CO28">
        <v>22</v>
      </c>
      <c r="CP28">
        <v>17</v>
      </c>
      <c r="CQ28">
        <v>24</v>
      </c>
      <c r="CR28">
        <v>20</v>
      </c>
      <c r="CS28">
        <v>15</v>
      </c>
      <c r="CT28">
        <v>16</v>
      </c>
      <c r="CU28">
        <v>16</v>
      </c>
      <c r="CV28" s="71"/>
      <c r="CW28">
        <v>13</v>
      </c>
      <c r="CX28">
        <v>16</v>
      </c>
      <c r="CY28">
        <v>11</v>
      </c>
      <c r="CZ28">
        <v>18</v>
      </c>
      <c r="DA28">
        <v>24</v>
      </c>
      <c r="DB28">
        <v>23</v>
      </c>
      <c r="DC28">
        <v>15</v>
      </c>
      <c r="DD28">
        <v>9</v>
      </c>
      <c r="DE28">
        <v>9</v>
      </c>
      <c r="DF28">
        <v>10</v>
      </c>
      <c r="DJ28" s="11">
        <f t="shared" si="12"/>
        <v>417.04</v>
      </c>
      <c r="DK28" s="11">
        <f t="shared" si="13"/>
        <v>472.28</v>
      </c>
      <c r="DL28" s="11">
        <f t="shared" si="14"/>
        <v>448.44</v>
      </c>
      <c r="DM28" s="11">
        <f t="shared" si="15"/>
        <v>357.8</v>
      </c>
      <c r="DN28" s="11">
        <f t="shared" si="16"/>
        <v>332.56</v>
      </c>
      <c r="DO28" s="11">
        <f t="shared" si="17"/>
        <v>515.04</v>
      </c>
      <c r="DP28" s="11">
        <f t="shared" si="18"/>
        <v>370.52</v>
      </c>
      <c r="DQ28" s="88">
        <f t="shared" si="19"/>
        <v>366.24</v>
      </c>
      <c r="DR28" s="88">
        <f t="shared" si="20"/>
        <v>306.92</v>
      </c>
      <c r="DS28" s="88">
        <f t="shared" si="21"/>
        <v>301.24</v>
      </c>
      <c r="DU28" s="80">
        <f t="shared" si="9"/>
        <v>71.955242384878972</v>
      </c>
      <c r="DW28" s="88">
        <f t="shared" si="10"/>
        <v>324.8</v>
      </c>
    </row>
    <row r="29" spans="1:130" x14ac:dyDescent="0.3">
      <c r="A29" s="72" t="s">
        <v>8</v>
      </c>
      <c r="B29" s="6">
        <v>33</v>
      </c>
      <c r="C29" s="6">
        <v>30</v>
      </c>
      <c r="D29" s="6">
        <v>25</v>
      </c>
      <c r="E29" s="6">
        <v>27</v>
      </c>
      <c r="F29" s="6">
        <v>39</v>
      </c>
      <c r="G29" s="6">
        <v>44</v>
      </c>
      <c r="H29" s="6">
        <v>63</v>
      </c>
      <c r="I29" s="6">
        <v>43</v>
      </c>
      <c r="J29" s="6">
        <v>57</v>
      </c>
      <c r="K29" s="6">
        <v>57</v>
      </c>
      <c r="L29" s="71"/>
      <c r="M29" s="6">
        <v>7</v>
      </c>
      <c r="N29" s="6">
        <v>6</v>
      </c>
      <c r="O29" s="6">
        <v>16</v>
      </c>
      <c r="P29" s="6">
        <v>9</v>
      </c>
      <c r="Q29" s="6">
        <v>20</v>
      </c>
      <c r="R29" s="6">
        <v>9</v>
      </c>
      <c r="S29" s="6">
        <v>28</v>
      </c>
      <c r="T29" s="6">
        <v>23</v>
      </c>
      <c r="U29" s="6">
        <v>43</v>
      </c>
      <c r="V29" s="6">
        <v>26</v>
      </c>
      <c r="W29" s="71"/>
      <c r="X29" s="6">
        <v>99</v>
      </c>
      <c r="Y29" s="6">
        <v>98</v>
      </c>
      <c r="Z29" s="6">
        <v>95</v>
      </c>
      <c r="AA29" s="6">
        <v>96</v>
      </c>
      <c r="AB29" s="6">
        <v>89</v>
      </c>
      <c r="AC29" s="6">
        <v>111</v>
      </c>
      <c r="AD29" s="6">
        <v>93</v>
      </c>
      <c r="AE29" s="6">
        <v>134</v>
      </c>
      <c r="AF29" s="6">
        <v>137</v>
      </c>
      <c r="AG29" s="6">
        <v>143</v>
      </c>
      <c r="AH29" s="71"/>
      <c r="AI29" s="6">
        <v>32</v>
      </c>
      <c r="AJ29" s="6">
        <v>27</v>
      </c>
      <c r="AK29" s="6">
        <v>43</v>
      </c>
      <c r="AL29" s="6">
        <v>34</v>
      </c>
      <c r="AM29" s="6">
        <v>37</v>
      </c>
      <c r="AN29" s="6">
        <v>35</v>
      </c>
      <c r="AO29" s="6">
        <v>46</v>
      </c>
      <c r="AP29" s="6">
        <v>41</v>
      </c>
      <c r="AQ29" s="6">
        <v>49</v>
      </c>
      <c r="AR29" s="6">
        <v>65</v>
      </c>
      <c r="AS29" s="71"/>
      <c r="AT29" s="6">
        <v>168</v>
      </c>
      <c r="AU29" s="6">
        <v>154</v>
      </c>
      <c r="AV29" s="6">
        <v>151</v>
      </c>
      <c r="AW29" s="6">
        <v>140</v>
      </c>
      <c r="AX29" s="6">
        <v>124</v>
      </c>
      <c r="AY29" s="6">
        <v>113</v>
      </c>
      <c r="AZ29" s="6">
        <v>92</v>
      </c>
      <c r="BA29" s="6">
        <v>112</v>
      </c>
      <c r="BB29" s="6">
        <v>129</v>
      </c>
      <c r="BC29" s="6">
        <v>153</v>
      </c>
      <c r="BD29" s="71"/>
      <c r="BE29" s="6">
        <v>40</v>
      </c>
      <c r="BF29" s="6">
        <v>41</v>
      </c>
      <c r="BG29" s="6">
        <v>44</v>
      </c>
      <c r="BH29" s="6">
        <v>40</v>
      </c>
      <c r="BI29" s="6">
        <v>41</v>
      </c>
      <c r="BJ29" s="6">
        <v>50</v>
      </c>
      <c r="BK29" s="6">
        <v>48</v>
      </c>
      <c r="BL29" s="6">
        <v>52</v>
      </c>
      <c r="BM29" s="6">
        <v>65</v>
      </c>
      <c r="BN29" s="6">
        <v>75</v>
      </c>
      <c r="BO29" s="71"/>
      <c r="BP29" s="6">
        <v>113</v>
      </c>
      <c r="BQ29" s="6">
        <v>93</v>
      </c>
      <c r="BR29" s="6">
        <v>85</v>
      </c>
      <c r="BS29" s="6">
        <v>70</v>
      </c>
      <c r="BT29" s="6">
        <v>82</v>
      </c>
      <c r="BU29" s="6">
        <v>51</v>
      </c>
      <c r="BV29" s="6">
        <v>35</v>
      </c>
      <c r="BW29" s="6">
        <v>38</v>
      </c>
      <c r="BX29" s="6">
        <v>50</v>
      </c>
      <c r="BY29" s="6">
        <v>47</v>
      </c>
      <c r="BZ29" s="71"/>
      <c r="CA29" s="6">
        <v>30</v>
      </c>
      <c r="CB29" s="6">
        <v>23</v>
      </c>
      <c r="CC29" s="6">
        <v>24</v>
      </c>
      <c r="CD29" s="6">
        <v>28</v>
      </c>
      <c r="CE29" s="6">
        <v>24</v>
      </c>
      <c r="CF29" s="6">
        <v>18</v>
      </c>
      <c r="CG29" s="6">
        <v>22</v>
      </c>
      <c r="CH29" s="6">
        <v>19</v>
      </c>
      <c r="CI29" s="6">
        <v>11</v>
      </c>
      <c r="CJ29" s="6">
        <v>19</v>
      </c>
      <c r="CK29" s="71"/>
      <c r="CL29" s="6">
        <v>25</v>
      </c>
      <c r="CM29" s="6">
        <v>23</v>
      </c>
      <c r="CN29" s="6">
        <v>38</v>
      </c>
      <c r="CO29" s="6">
        <v>42</v>
      </c>
      <c r="CP29" s="6">
        <v>43</v>
      </c>
      <c r="CQ29" s="6">
        <v>53</v>
      </c>
      <c r="CR29" s="6">
        <v>50</v>
      </c>
      <c r="CS29" s="6">
        <v>3</v>
      </c>
      <c r="CT29" s="6">
        <v>2</v>
      </c>
      <c r="CU29" s="6">
        <v>3</v>
      </c>
      <c r="CV29" s="71"/>
      <c r="CW29" s="6">
        <v>8</v>
      </c>
      <c r="CX29" s="6">
        <v>1</v>
      </c>
      <c r="CY29" s="6">
        <v>1</v>
      </c>
      <c r="CZ29" s="6">
        <v>7</v>
      </c>
      <c r="DA29" s="6">
        <v>9</v>
      </c>
      <c r="DB29" s="6">
        <v>13</v>
      </c>
      <c r="DC29" s="6">
        <v>12</v>
      </c>
      <c r="DD29" s="6">
        <v>0</v>
      </c>
      <c r="DE29" s="6">
        <v>1</v>
      </c>
      <c r="DF29" s="6">
        <v>1</v>
      </c>
      <c r="DJ29" s="86">
        <f t="shared" si="12"/>
        <v>1083.1199999999999</v>
      </c>
      <c r="DK29" s="86">
        <f t="shared" si="13"/>
        <v>967.84000000000015</v>
      </c>
      <c r="DL29" s="86">
        <f t="shared" si="14"/>
        <v>1005.24</v>
      </c>
      <c r="DM29" s="86">
        <f t="shared" si="15"/>
        <v>938.3599999999999</v>
      </c>
      <c r="DN29" s="86">
        <f t="shared" si="16"/>
        <v>947.07999999999993</v>
      </c>
      <c r="DO29" s="86">
        <f t="shared" si="17"/>
        <v>904.5200000000001</v>
      </c>
      <c r="DP29" s="86">
        <f t="shared" si="18"/>
        <v>862.04</v>
      </c>
      <c r="DQ29" s="89">
        <f t="shared" si="19"/>
        <v>885.92</v>
      </c>
      <c r="DR29" s="89">
        <f t="shared" si="20"/>
        <v>1017.28</v>
      </c>
      <c r="DS29" s="89">
        <f t="shared" si="21"/>
        <v>1129.7600000000002</v>
      </c>
      <c r="DU29" s="81">
        <f t="shared" si="9"/>
        <v>85.745588444991057</v>
      </c>
      <c r="DW29" s="89">
        <f t="shared" si="10"/>
        <v>1010.9866666666667</v>
      </c>
    </row>
    <row r="34" spans="2:11" x14ac:dyDescent="0.3">
      <c r="B34" s="119"/>
      <c r="C34" s="119"/>
      <c r="D34" s="119"/>
      <c r="E34" s="119"/>
      <c r="F34" s="119"/>
      <c r="G34" s="119"/>
      <c r="H34" s="119"/>
      <c r="I34" s="119"/>
      <c r="J34" s="119"/>
      <c r="K34" s="119"/>
    </row>
  </sheetData>
  <mergeCells count="12">
    <mergeCell ref="B34:K34"/>
    <mergeCell ref="DJ6:DS6"/>
    <mergeCell ref="BP6:BY6"/>
    <mergeCell ref="CA6:CJ6"/>
    <mergeCell ref="CL6:CU6"/>
    <mergeCell ref="CW6:DF6"/>
    <mergeCell ref="B6:K6"/>
    <mergeCell ref="X6:AG6"/>
    <mergeCell ref="AI6:AR6"/>
    <mergeCell ref="AT6:BC6"/>
    <mergeCell ref="BE6:BN6"/>
    <mergeCell ref="M6:V6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7D833-7C67-4B66-A897-032D2268AC55}">
  <dimension ref="A2:BW16"/>
  <sheetViews>
    <sheetView topLeftCell="AI2" workbookViewId="0">
      <selection activeCell="BA8" sqref="BA8:BC16"/>
    </sheetView>
  </sheetViews>
  <sheetFormatPr defaultRowHeight="14.4" x14ac:dyDescent="0.3"/>
  <cols>
    <col min="1" max="1" width="48.33203125" bestFit="1" customWidth="1"/>
    <col min="12" max="12" width="2.33203125" customWidth="1"/>
    <col min="13" max="13" width="9" customWidth="1"/>
    <col min="14" max="15" width="7.33203125" customWidth="1"/>
    <col min="23" max="23" width="2.44140625" customWidth="1"/>
    <col min="24" max="24" width="8" customWidth="1"/>
    <col min="34" max="34" width="2.6640625" customWidth="1"/>
    <col min="45" max="45" width="2.33203125" customWidth="1"/>
    <col min="70" max="70" width="16.5546875" bestFit="1" customWidth="1"/>
    <col min="72" max="72" width="15.109375" bestFit="1" customWidth="1"/>
    <col min="74" max="74" width="24.6640625" bestFit="1" customWidth="1"/>
  </cols>
  <sheetData>
    <row r="2" spans="1:75" ht="93.6" customHeight="1" x14ac:dyDescent="0.3"/>
    <row r="3" spans="1:75" ht="15" customHeight="1" x14ac:dyDescent="0.3"/>
    <row r="5" spans="1:75" ht="21" x14ac:dyDescent="0.4">
      <c r="A5" s="68" t="s">
        <v>82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</row>
    <row r="6" spans="1:75" x14ac:dyDescent="0.3">
      <c r="B6" s="117" t="s">
        <v>83</v>
      </c>
      <c r="C6" s="117"/>
      <c r="D6" s="117"/>
      <c r="E6" s="117"/>
      <c r="F6" s="117"/>
      <c r="G6" s="117"/>
      <c r="H6" s="117"/>
      <c r="I6" s="117"/>
      <c r="J6" s="117"/>
      <c r="K6" s="117"/>
      <c r="L6" s="71"/>
      <c r="M6" s="118" t="s">
        <v>65</v>
      </c>
      <c r="N6" s="118"/>
      <c r="O6" s="118"/>
      <c r="P6" s="118"/>
      <c r="Q6" s="118"/>
      <c r="R6" s="118"/>
      <c r="S6" s="118"/>
      <c r="T6" s="118"/>
      <c r="U6" s="118"/>
      <c r="V6" s="118"/>
      <c r="W6" s="79"/>
      <c r="X6" s="118" t="s">
        <v>84</v>
      </c>
      <c r="Y6" s="118"/>
      <c r="Z6" s="118"/>
      <c r="AA6" s="118"/>
      <c r="AB6" s="118"/>
      <c r="AC6" s="118"/>
      <c r="AD6" s="118"/>
      <c r="AE6" s="118"/>
      <c r="AF6" s="118"/>
      <c r="AG6" s="118"/>
      <c r="AH6" s="71"/>
      <c r="AI6" s="118" t="s">
        <v>85</v>
      </c>
      <c r="AJ6" s="118"/>
      <c r="AK6" s="118"/>
      <c r="AL6" s="118"/>
      <c r="AM6" s="118"/>
      <c r="AN6" s="118"/>
      <c r="AO6" s="118"/>
      <c r="AP6" s="118"/>
      <c r="AQ6" s="118"/>
      <c r="AR6" s="118"/>
      <c r="AS6" s="71"/>
      <c r="AT6" s="117" t="s">
        <v>68</v>
      </c>
      <c r="AU6" s="117"/>
      <c r="AV6" s="117"/>
      <c r="AW6" s="117"/>
      <c r="AX6" s="117"/>
      <c r="AY6" s="117"/>
      <c r="AZ6" s="117"/>
      <c r="BA6" s="117"/>
      <c r="BB6" s="117"/>
      <c r="BC6" s="117"/>
      <c r="BD6" s="21"/>
      <c r="BE6" s="21"/>
      <c r="BG6" s="117" t="s">
        <v>69</v>
      </c>
      <c r="BH6" s="117"/>
      <c r="BI6" s="117"/>
      <c r="BJ6" s="117"/>
      <c r="BK6" s="117"/>
      <c r="BL6" s="117"/>
      <c r="BM6" s="117"/>
      <c r="BN6" s="117"/>
      <c r="BO6" s="117"/>
      <c r="BP6" s="117"/>
    </row>
    <row r="7" spans="1:75" x14ac:dyDescent="0.3">
      <c r="A7" s="6"/>
      <c r="B7" s="74">
        <v>2014</v>
      </c>
      <c r="C7" s="74">
        <v>2015</v>
      </c>
      <c r="D7" s="74">
        <v>2016</v>
      </c>
      <c r="E7" s="74">
        <v>2017</v>
      </c>
      <c r="F7" s="74">
        <v>2018</v>
      </c>
      <c r="G7" s="74">
        <v>2019</v>
      </c>
      <c r="H7" s="74">
        <v>2020</v>
      </c>
      <c r="I7" s="74">
        <v>2021</v>
      </c>
      <c r="J7" s="74">
        <v>2022</v>
      </c>
      <c r="K7" s="74">
        <v>2023</v>
      </c>
      <c r="L7" s="71"/>
      <c r="M7" s="78">
        <v>2014</v>
      </c>
      <c r="N7" s="78">
        <v>2015</v>
      </c>
      <c r="O7" s="78">
        <v>2016</v>
      </c>
      <c r="P7" s="78">
        <v>2017</v>
      </c>
      <c r="Q7" s="78">
        <v>2018</v>
      </c>
      <c r="R7" s="78">
        <v>2019</v>
      </c>
      <c r="S7" s="78">
        <v>2020</v>
      </c>
      <c r="T7" s="78">
        <v>2021</v>
      </c>
      <c r="U7" s="78">
        <v>2022</v>
      </c>
      <c r="V7" s="78">
        <v>2023</v>
      </c>
      <c r="W7" s="71"/>
      <c r="X7" s="78">
        <v>2014</v>
      </c>
      <c r="Y7" s="78">
        <v>2015</v>
      </c>
      <c r="Z7" s="78">
        <v>2016</v>
      </c>
      <c r="AA7" s="78">
        <v>2017</v>
      </c>
      <c r="AB7" s="78">
        <v>2018</v>
      </c>
      <c r="AC7" s="78">
        <v>2019</v>
      </c>
      <c r="AD7" s="78">
        <v>2020</v>
      </c>
      <c r="AE7" s="78">
        <v>2021</v>
      </c>
      <c r="AF7" s="78">
        <v>2022</v>
      </c>
      <c r="AG7" s="78">
        <v>2023</v>
      </c>
      <c r="AH7" s="71"/>
      <c r="AI7" s="78">
        <v>2014</v>
      </c>
      <c r="AJ7" s="78">
        <v>2015</v>
      </c>
      <c r="AK7" s="78">
        <v>2016</v>
      </c>
      <c r="AL7" s="78">
        <v>2017</v>
      </c>
      <c r="AM7" s="78">
        <v>2018</v>
      </c>
      <c r="AN7" s="78">
        <v>2019</v>
      </c>
      <c r="AO7" s="78">
        <v>2020</v>
      </c>
      <c r="AP7" s="78">
        <v>2021</v>
      </c>
      <c r="AQ7" s="78">
        <v>2022</v>
      </c>
      <c r="AR7" s="78">
        <v>2023</v>
      </c>
      <c r="AS7" s="71"/>
      <c r="AT7" s="78">
        <v>2014</v>
      </c>
      <c r="AU7" s="78">
        <v>2015</v>
      </c>
      <c r="AV7" s="78">
        <v>2016</v>
      </c>
      <c r="AW7" s="78">
        <v>2017</v>
      </c>
      <c r="AX7" s="78">
        <v>2018</v>
      </c>
      <c r="AY7" s="78">
        <v>2019</v>
      </c>
      <c r="AZ7" s="78">
        <v>2020</v>
      </c>
      <c r="BA7" s="78">
        <v>2021</v>
      </c>
      <c r="BB7" s="78">
        <v>2022</v>
      </c>
      <c r="BC7" s="78">
        <v>2023</v>
      </c>
      <c r="BD7" s="21"/>
      <c r="BE7" s="21"/>
      <c r="BG7" s="78">
        <v>2014</v>
      </c>
      <c r="BH7" s="78">
        <v>2015</v>
      </c>
      <c r="BI7" s="78">
        <v>2016</v>
      </c>
      <c r="BJ7" s="78">
        <v>2017</v>
      </c>
      <c r="BK7" s="78">
        <v>2018</v>
      </c>
      <c r="BL7" s="78">
        <v>2019</v>
      </c>
      <c r="BM7" s="78">
        <v>2020</v>
      </c>
      <c r="BN7" s="75">
        <v>2021</v>
      </c>
      <c r="BO7" s="75">
        <v>2022</v>
      </c>
      <c r="BP7" s="75">
        <v>2023</v>
      </c>
      <c r="BR7" s="76" t="s">
        <v>70</v>
      </c>
      <c r="BT7" s="75" t="s">
        <v>71</v>
      </c>
      <c r="BV7" s="1" t="s">
        <v>9</v>
      </c>
      <c r="BW7" s="2"/>
    </row>
    <row r="8" spans="1:75" x14ac:dyDescent="0.3">
      <c r="A8" s="70" t="s">
        <v>0</v>
      </c>
      <c r="B8">
        <v>142</v>
      </c>
      <c r="C8">
        <v>186</v>
      </c>
      <c r="D8">
        <v>161</v>
      </c>
      <c r="E8">
        <v>130</v>
      </c>
      <c r="F8">
        <v>110</v>
      </c>
      <c r="G8">
        <v>114</v>
      </c>
      <c r="H8">
        <v>108</v>
      </c>
      <c r="I8">
        <v>88</v>
      </c>
      <c r="J8">
        <v>90</v>
      </c>
      <c r="K8">
        <v>110</v>
      </c>
      <c r="L8" s="71"/>
      <c r="M8">
        <v>34</v>
      </c>
      <c r="N8">
        <v>52</v>
      </c>
      <c r="O8">
        <v>49</v>
      </c>
      <c r="P8">
        <v>40</v>
      </c>
      <c r="Q8">
        <v>44</v>
      </c>
      <c r="R8">
        <v>42</v>
      </c>
      <c r="S8">
        <v>40</v>
      </c>
      <c r="T8">
        <v>31</v>
      </c>
      <c r="U8">
        <v>27</v>
      </c>
      <c r="V8">
        <v>33</v>
      </c>
      <c r="W8" s="71"/>
      <c r="X8">
        <v>58</v>
      </c>
      <c r="Y8">
        <v>81</v>
      </c>
      <c r="Z8">
        <v>74</v>
      </c>
      <c r="AA8">
        <v>58</v>
      </c>
      <c r="AB8">
        <v>33</v>
      </c>
      <c r="AC8">
        <v>34</v>
      </c>
      <c r="AD8">
        <v>36</v>
      </c>
      <c r="AE8">
        <v>28</v>
      </c>
      <c r="AF8">
        <v>27</v>
      </c>
      <c r="AG8">
        <v>37</v>
      </c>
      <c r="AH8" s="71"/>
      <c r="AI8">
        <v>40</v>
      </c>
      <c r="AJ8">
        <v>43</v>
      </c>
      <c r="AK8">
        <v>23</v>
      </c>
      <c r="AL8">
        <v>14</v>
      </c>
      <c r="AM8">
        <v>18</v>
      </c>
      <c r="AN8">
        <v>14</v>
      </c>
      <c r="AO8">
        <v>14</v>
      </c>
      <c r="AP8">
        <v>10</v>
      </c>
      <c r="AQ8">
        <v>8</v>
      </c>
      <c r="AR8">
        <v>10</v>
      </c>
      <c r="AS8" s="71"/>
      <c r="AT8">
        <v>5</v>
      </c>
      <c r="AU8">
        <v>0</v>
      </c>
      <c r="AV8">
        <v>2</v>
      </c>
      <c r="AW8">
        <v>1</v>
      </c>
      <c r="AX8">
        <v>5</v>
      </c>
      <c r="AY8">
        <v>1</v>
      </c>
      <c r="AZ8">
        <v>3</v>
      </c>
      <c r="BA8">
        <v>1</v>
      </c>
      <c r="BB8">
        <v>1</v>
      </c>
      <c r="BC8">
        <v>1</v>
      </c>
      <c r="BG8" s="11">
        <f>(B8)+(M8*$BW$9)+(Transfer!X8*$BW$10)+(Transfer!AI8*$BW$11)+(Transfer!AT8*$BW$15)</f>
        <v>280.2</v>
      </c>
      <c r="BH8" s="11">
        <f>(C8)+(N8*$BW$9)+(Transfer!Y8*$BW$10)+(Transfer!AJ8*$BW$11)+(Transfer!AU8*$BW$15)</f>
        <v>360.20000000000005</v>
      </c>
      <c r="BI8" s="11">
        <f>(D8)+(O8*$BW$9)+(Transfer!Z8*$BW$10)+(Transfer!AK8*$BW$11)+(Transfer!AV8*$BW$15)</f>
        <v>303.8</v>
      </c>
      <c r="BJ8" s="11">
        <f>(E8)+(P8*$BW$9)+(Transfer!AA8*$BW$10)+(Transfer!AL8*$BW$11)+(Transfer!AW8*$BW$15)</f>
        <v>237.8</v>
      </c>
      <c r="BK8" s="11">
        <f>(F8)+(Q8*$BW$9)+(Transfer!AB8*$BW$10)+(Transfer!AM8*$BW$11)+(Transfer!AX8*$BW$15)</f>
        <v>204.79999999999998</v>
      </c>
      <c r="BL8" s="11">
        <f>(G8)+(R8*$BW$9)+(Transfer!AC8*$BW$10)+(Transfer!AN8*$BW$11)+(Transfer!AY8*$BW$15)</f>
        <v>199.4</v>
      </c>
      <c r="BM8" s="11">
        <f>(H8)+(S8*$BW$9)+(Transfer!AD8*$BW$10)+(Transfer!AO8*$BW$11)+(Transfer!AZ8*$BW$15)</f>
        <v>195.8</v>
      </c>
      <c r="BN8" s="88">
        <f>(I8)+(T8*$BW$9)+(Transfer!AE8*$BW$10)+(Transfer!AP8*$BW$11)+(Transfer!BA8*$BW$15)</f>
        <v>153.80000000000001</v>
      </c>
      <c r="BO8" s="88">
        <f>(J8)+(U8*$BW$9)+(Transfer!AF8*$BW$10)+(Transfer!AQ8*$BW$11)+(Transfer!BB8*$BW$15)</f>
        <v>149.19999999999999</v>
      </c>
      <c r="BP8" s="88">
        <f>(K8)+(V8*$BW$9)+(Transfer!AG8*$BW$10)+(Transfer!AR8*$BW$11)+(Transfer!BC8*$BW$15)</f>
        <v>186.4</v>
      </c>
      <c r="BR8" s="80">
        <f>STDEVA(BG8:BP8)</f>
        <v>68.210983149506305</v>
      </c>
      <c r="BT8" s="91">
        <f>AVERAGE(BN8:BP8)</f>
        <v>163.13333333333333</v>
      </c>
      <c r="BV8" s="3"/>
      <c r="BW8" s="4" t="s">
        <v>10</v>
      </c>
    </row>
    <row r="9" spans="1:75" x14ac:dyDescent="0.3">
      <c r="A9" s="70" t="s">
        <v>1</v>
      </c>
      <c r="B9">
        <v>118</v>
      </c>
      <c r="C9">
        <v>92</v>
      </c>
      <c r="D9">
        <v>88</v>
      </c>
      <c r="E9">
        <v>74</v>
      </c>
      <c r="F9">
        <v>82</v>
      </c>
      <c r="G9">
        <v>64</v>
      </c>
      <c r="H9">
        <v>67</v>
      </c>
      <c r="I9">
        <v>56</v>
      </c>
      <c r="J9">
        <v>64</v>
      </c>
      <c r="K9">
        <v>67</v>
      </c>
      <c r="L9" s="71"/>
      <c r="M9">
        <v>29</v>
      </c>
      <c r="N9">
        <v>16</v>
      </c>
      <c r="O9">
        <v>14</v>
      </c>
      <c r="P9">
        <v>26</v>
      </c>
      <c r="Q9">
        <v>22</v>
      </c>
      <c r="R9">
        <v>22</v>
      </c>
      <c r="S9">
        <v>20</v>
      </c>
      <c r="T9">
        <v>18</v>
      </c>
      <c r="U9">
        <v>21</v>
      </c>
      <c r="V9">
        <v>21</v>
      </c>
      <c r="W9" s="71"/>
      <c r="X9">
        <v>56</v>
      </c>
      <c r="Y9">
        <v>41</v>
      </c>
      <c r="Z9">
        <v>39</v>
      </c>
      <c r="AA9">
        <v>27</v>
      </c>
      <c r="AB9">
        <v>30</v>
      </c>
      <c r="AC9">
        <v>23</v>
      </c>
      <c r="AD9">
        <v>24</v>
      </c>
      <c r="AE9">
        <v>24</v>
      </c>
      <c r="AF9">
        <v>24</v>
      </c>
      <c r="AG9">
        <v>25</v>
      </c>
      <c r="AH9" s="71"/>
      <c r="AI9">
        <v>30</v>
      </c>
      <c r="AJ9">
        <v>29</v>
      </c>
      <c r="AK9">
        <v>29</v>
      </c>
      <c r="AL9">
        <v>17</v>
      </c>
      <c r="AM9">
        <v>22</v>
      </c>
      <c r="AN9">
        <v>14</v>
      </c>
      <c r="AO9">
        <v>17</v>
      </c>
      <c r="AP9">
        <v>12</v>
      </c>
      <c r="AQ9">
        <v>14</v>
      </c>
      <c r="AR9">
        <v>13</v>
      </c>
      <c r="AS9" s="71"/>
      <c r="AT9">
        <v>2</v>
      </c>
      <c r="AU9">
        <v>0</v>
      </c>
      <c r="AV9">
        <v>0</v>
      </c>
      <c r="AW9">
        <v>0</v>
      </c>
      <c r="AX9">
        <v>1</v>
      </c>
      <c r="AY9">
        <v>0</v>
      </c>
      <c r="AZ9">
        <v>0</v>
      </c>
      <c r="BA9">
        <v>0</v>
      </c>
      <c r="BB9">
        <v>0</v>
      </c>
      <c r="BC9">
        <v>0</v>
      </c>
      <c r="BG9" s="11">
        <f>(B9)+(M9*$BW$9)+(Transfer!X9*$BW$10)+(Transfer!AI9*$BW$11)+(Transfer!AT9*$BW$15)</f>
        <v>235.2</v>
      </c>
      <c r="BH9" s="11">
        <f>(C9)+(N9*$BW$9)+(Transfer!Y9*$BW$10)+(Transfer!AJ9*$BW$11)+(Transfer!AU9*$BW$15)</f>
        <v>180.60000000000002</v>
      </c>
      <c r="BI9" s="11">
        <f>(D9)+(O9*$BW$9)+(Transfer!Z9*$BW$10)+(Transfer!AK9*$BW$11)+(Transfer!AV9*$BW$15)</f>
        <v>173</v>
      </c>
      <c r="BJ9" s="11">
        <f>(E9)+(P9*$BW$9)+(Transfer!AA9*$BW$10)+(Transfer!AL9*$BW$11)+(Transfer!AW9*$BW$15)</f>
        <v>142.19999999999999</v>
      </c>
      <c r="BK9" s="11">
        <f>(F9)+(Q9*$BW$9)+(Transfer!AB9*$BW$10)+(Transfer!AM9*$BW$11)+(Transfer!AX9*$BW$15)</f>
        <v>157</v>
      </c>
      <c r="BL9" s="11">
        <f>(G9)+(R9*$BW$9)+(Transfer!AC9*$BW$10)+(Transfer!AN9*$BW$11)+(Transfer!AY9*$BW$15)</f>
        <v>121.39999999999999</v>
      </c>
      <c r="BM9" s="11">
        <f>(H9)+(S9*$BW$9)+(Transfer!AD9*$BW$10)+(Transfer!AO9*$BW$11)+(Transfer!AZ9*$BW$15)</f>
        <v>127.4</v>
      </c>
      <c r="BN9" s="88">
        <f>(I9)+(T9*$BW$9)+(Transfer!AE9*$BW$10)+(Transfer!AP9*$BW$11)+(Transfer!BA9*$BW$15)</f>
        <v>108.80000000000001</v>
      </c>
      <c r="BO9" s="88">
        <f>(J9)+(U9*$BW$9)+(Transfer!AF9*$BW$10)+(Transfer!AQ9*$BW$11)+(Transfer!BB9*$BW$15)</f>
        <v>121.6</v>
      </c>
      <c r="BP9" s="88">
        <f>(K9)+(V9*$BW$9)+(Transfer!AG9*$BW$10)+(Transfer!AR9*$BW$11)+(Transfer!BC9*$BW$15)</f>
        <v>124.39999999999999</v>
      </c>
      <c r="BR9" s="80">
        <f t="shared" ref="BR9:BR16" si="0">STDEVA(BG9:BP9)</f>
        <v>38.463928267635126</v>
      </c>
      <c r="BT9" s="91">
        <f t="shared" ref="BT9:BT16" si="1">AVERAGE(BN9:BP9)</f>
        <v>118.26666666666667</v>
      </c>
      <c r="BV9" t="s">
        <v>28</v>
      </c>
      <c r="BW9" s="5">
        <v>0.8</v>
      </c>
    </row>
    <row r="10" spans="1:75" x14ac:dyDescent="0.3">
      <c r="A10" s="70" t="s">
        <v>2</v>
      </c>
      <c r="B10">
        <v>20</v>
      </c>
      <c r="C10">
        <v>29</v>
      </c>
      <c r="D10">
        <v>27</v>
      </c>
      <c r="E10">
        <v>15</v>
      </c>
      <c r="F10">
        <v>10</v>
      </c>
      <c r="G10">
        <v>6</v>
      </c>
      <c r="H10">
        <v>5</v>
      </c>
      <c r="I10">
        <v>8</v>
      </c>
      <c r="J10">
        <v>4</v>
      </c>
      <c r="K10">
        <v>9</v>
      </c>
      <c r="L10" s="71"/>
      <c r="M10">
        <v>4</v>
      </c>
      <c r="N10">
        <v>5</v>
      </c>
      <c r="O10">
        <v>9</v>
      </c>
      <c r="P10">
        <v>7</v>
      </c>
      <c r="Q10">
        <v>4</v>
      </c>
      <c r="R10">
        <v>1</v>
      </c>
      <c r="S10">
        <v>2</v>
      </c>
      <c r="T10">
        <v>3</v>
      </c>
      <c r="U10">
        <v>1</v>
      </c>
      <c r="V10">
        <v>0</v>
      </c>
      <c r="W10" s="71"/>
      <c r="X10">
        <v>9</v>
      </c>
      <c r="Y10">
        <v>13</v>
      </c>
      <c r="Z10">
        <v>11</v>
      </c>
      <c r="AA10">
        <v>4</v>
      </c>
      <c r="AB10">
        <v>4</v>
      </c>
      <c r="AC10">
        <v>2</v>
      </c>
      <c r="AD10">
        <v>2</v>
      </c>
      <c r="AE10">
        <v>4</v>
      </c>
      <c r="AF10">
        <v>2</v>
      </c>
      <c r="AG10">
        <v>6</v>
      </c>
      <c r="AH10" s="71"/>
      <c r="AI10">
        <v>7</v>
      </c>
      <c r="AJ10">
        <v>10</v>
      </c>
      <c r="AK10">
        <v>7</v>
      </c>
      <c r="AL10">
        <v>3</v>
      </c>
      <c r="AM10">
        <v>2</v>
      </c>
      <c r="AN10">
        <v>3</v>
      </c>
      <c r="AO10">
        <v>0</v>
      </c>
      <c r="AP10">
        <v>0</v>
      </c>
      <c r="AQ10">
        <v>1</v>
      </c>
      <c r="AR10">
        <v>2</v>
      </c>
      <c r="AS10" s="71"/>
      <c r="AT10">
        <v>0</v>
      </c>
      <c r="AU10">
        <v>0</v>
      </c>
      <c r="AV10">
        <v>0</v>
      </c>
      <c r="AW10">
        <v>1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G10" s="11">
        <f>(B10)+(M10*$BW$9)+(Transfer!X10*$BW$10)+(Transfer!AI10*$BW$11)+(Transfer!AT10*$BW$15)</f>
        <v>40.6</v>
      </c>
      <c r="BH10" s="11">
        <f>(C10)+(N10*$BW$9)+(Transfer!Y10*$BW$10)+(Transfer!AJ10*$BW$11)+(Transfer!AU10*$BW$15)</f>
        <v>58</v>
      </c>
      <c r="BI10" s="11">
        <f>(D10)+(O10*$BW$9)+(Transfer!Z10*$BW$10)+(Transfer!AK10*$BW$11)+(Transfer!AV10*$BW$15)</f>
        <v>53.6</v>
      </c>
      <c r="BJ10" s="11">
        <f>(E10)+(P10*$BW$9)+(Transfer!AA10*$BW$10)+(Transfer!AL10*$BW$11)+(Transfer!AW10*$BW$15)</f>
        <v>29.200000000000003</v>
      </c>
      <c r="BK10" s="11">
        <f>(F10)+(Q10*$BW$9)+(Transfer!AB10*$BW$10)+(Transfer!AM10*$BW$11)+(Transfer!AX10*$BW$15)</f>
        <v>19.599999999999998</v>
      </c>
      <c r="BL10" s="11">
        <f>(G10)+(R10*$BW$9)+(Transfer!AC10*$BW$10)+(Transfer!AN10*$BW$11)+(Transfer!AY10*$BW$15)</f>
        <v>12.4</v>
      </c>
      <c r="BM10" s="11">
        <f>(H10)+(S10*$BW$9)+(Transfer!AD10*$BW$10)+(Transfer!AO10*$BW$11)+(Transfer!AZ10*$BW$15)</f>
        <v>8.6</v>
      </c>
      <c r="BN10" s="88">
        <f>(I10)+(T10*$BW$9)+(Transfer!AE10*$BW$10)+(Transfer!AP10*$BW$11)+(Transfer!BA10*$BW$15)</f>
        <v>14.4</v>
      </c>
      <c r="BO10" s="88">
        <f>(J10)+(U10*$BW$9)+(Transfer!AF10*$BW$10)+(Transfer!AQ10*$BW$11)+(Transfer!BB10*$BW$15)</f>
        <v>8</v>
      </c>
      <c r="BP10" s="88">
        <f>(K10)+(V10*$BW$9)+(Transfer!AG10*$BW$10)+(Transfer!AR10*$BW$11)+(Transfer!BC10*$BW$15)</f>
        <v>17.399999999999999</v>
      </c>
      <c r="BR10" s="80">
        <f t="shared" si="0"/>
        <v>18.469301857707332</v>
      </c>
      <c r="BT10" s="91">
        <f t="shared" si="1"/>
        <v>13.266666666666666</v>
      </c>
      <c r="BV10" t="s">
        <v>29</v>
      </c>
      <c r="BW10" s="5">
        <v>1</v>
      </c>
    </row>
    <row r="11" spans="1:75" x14ac:dyDescent="0.3">
      <c r="A11" s="70" t="s">
        <v>3</v>
      </c>
      <c r="B11">
        <v>78</v>
      </c>
      <c r="C11">
        <v>94</v>
      </c>
      <c r="D11">
        <v>79</v>
      </c>
      <c r="E11">
        <v>72</v>
      </c>
      <c r="F11">
        <v>83</v>
      </c>
      <c r="G11">
        <v>85</v>
      </c>
      <c r="H11">
        <v>71</v>
      </c>
      <c r="I11">
        <v>71</v>
      </c>
      <c r="J11">
        <v>67</v>
      </c>
      <c r="K11">
        <v>92</v>
      </c>
      <c r="L11" s="71"/>
      <c r="M11">
        <v>16</v>
      </c>
      <c r="N11">
        <v>25</v>
      </c>
      <c r="O11">
        <v>20</v>
      </c>
      <c r="P11">
        <v>23</v>
      </c>
      <c r="Q11">
        <v>22</v>
      </c>
      <c r="R11">
        <v>23</v>
      </c>
      <c r="S11">
        <v>18</v>
      </c>
      <c r="T11">
        <v>23</v>
      </c>
      <c r="U11">
        <v>19</v>
      </c>
      <c r="V11">
        <v>31</v>
      </c>
      <c r="W11" s="71"/>
      <c r="X11">
        <v>45</v>
      </c>
      <c r="Y11">
        <v>54</v>
      </c>
      <c r="Z11">
        <v>39</v>
      </c>
      <c r="AA11">
        <v>28</v>
      </c>
      <c r="AB11">
        <v>39</v>
      </c>
      <c r="AC11">
        <v>41</v>
      </c>
      <c r="AD11">
        <v>39</v>
      </c>
      <c r="AE11">
        <v>32</v>
      </c>
      <c r="AF11">
        <v>35</v>
      </c>
      <c r="AG11">
        <v>49</v>
      </c>
      <c r="AH11" s="71"/>
      <c r="AI11">
        <v>12</v>
      </c>
      <c r="AJ11">
        <v>15</v>
      </c>
      <c r="AK11">
        <v>18</v>
      </c>
      <c r="AL11">
        <v>16</v>
      </c>
      <c r="AM11">
        <v>19</v>
      </c>
      <c r="AN11">
        <v>15</v>
      </c>
      <c r="AO11">
        <v>12</v>
      </c>
      <c r="AP11">
        <v>11</v>
      </c>
      <c r="AQ11">
        <v>8</v>
      </c>
      <c r="AR11">
        <v>11</v>
      </c>
      <c r="AS11" s="71"/>
      <c r="AT11">
        <v>8</v>
      </c>
      <c r="AU11">
        <v>6</v>
      </c>
      <c r="AV11">
        <v>9</v>
      </c>
      <c r="AW11">
        <v>12</v>
      </c>
      <c r="AX11">
        <v>6</v>
      </c>
      <c r="AY11">
        <v>3</v>
      </c>
      <c r="AZ11">
        <v>8</v>
      </c>
      <c r="BA11">
        <v>4</v>
      </c>
      <c r="BB11">
        <v>2</v>
      </c>
      <c r="BC11">
        <v>7</v>
      </c>
      <c r="BG11" s="11">
        <f>(B11)+(M11*$BW$9)+(Transfer!X11*$BW$10)+(Transfer!AI11*$BW$11)+(Transfer!AT11*$BW$15)</f>
        <v>158.20000000000002</v>
      </c>
      <c r="BH11" s="11">
        <f>(C11)+(N11*$BW$9)+(Transfer!Y11*$BW$10)+(Transfer!AJ11*$BW$11)+(Transfer!AU11*$BW$15)</f>
        <v>192</v>
      </c>
      <c r="BI11" s="11">
        <f>(D11)+(O11*$BW$9)+(Transfer!Z11*$BW$10)+(Transfer!AK11*$BW$11)+(Transfer!AV11*$BW$15)</f>
        <v>164.6</v>
      </c>
      <c r="BJ11" s="11">
        <f>(E11)+(P11*$BW$9)+(Transfer!AA11*$BW$10)+(Transfer!AL11*$BW$11)+(Transfer!AW11*$BW$15)</f>
        <v>149.6</v>
      </c>
      <c r="BK11" s="11">
        <f>(F11)+(Q11*$BW$9)+(Transfer!AB11*$BW$10)+(Transfer!AM11*$BW$11)+(Transfer!AX11*$BW$15)</f>
        <v>168.4</v>
      </c>
      <c r="BL11" s="11">
        <f>(G11)+(R11*$BW$9)+(Transfer!AC11*$BW$10)+(Transfer!AN11*$BW$11)+(Transfer!AY11*$BW$15)</f>
        <v>165.4</v>
      </c>
      <c r="BM11" s="11">
        <f>(H11)+(S11*$BW$9)+(Transfer!AD11*$BW$10)+(Transfer!AO11*$BW$11)+(Transfer!AZ11*$BW$15)</f>
        <v>146.80000000000001</v>
      </c>
      <c r="BN11" s="88">
        <f>(I11)+(T11*$BW$9)+(Transfer!AE11*$BW$10)+(Transfer!AP11*$BW$11)+(Transfer!BA11*$BW$15)</f>
        <v>138.6</v>
      </c>
      <c r="BO11" s="88">
        <f>(J11)+(U11*$BW$9)+(Transfer!AF11*$BW$10)+(Transfer!AQ11*$BW$11)+(Transfer!BB11*$BW$15)</f>
        <v>128.80000000000001</v>
      </c>
      <c r="BP11" s="88">
        <f>(K11)+(V11*$BW$9)+(Transfer!AG11*$BW$10)+(Transfer!AR11*$BW$11)+(Transfer!BC11*$BW$15)</f>
        <v>186</v>
      </c>
      <c r="BR11" s="80">
        <f t="shared" si="0"/>
        <v>19.826088312568949</v>
      </c>
      <c r="BT11" s="91">
        <f t="shared" si="1"/>
        <v>151.13333333333333</v>
      </c>
      <c r="BV11" t="s">
        <v>30</v>
      </c>
      <c r="BW11" s="5">
        <v>1.2</v>
      </c>
    </row>
    <row r="12" spans="1:75" x14ac:dyDescent="0.3">
      <c r="A12" s="70" t="s">
        <v>4</v>
      </c>
      <c r="B12">
        <v>127</v>
      </c>
      <c r="C12">
        <v>131</v>
      </c>
      <c r="D12">
        <v>95</v>
      </c>
      <c r="E12">
        <v>65</v>
      </c>
      <c r="F12">
        <v>71</v>
      </c>
      <c r="G12">
        <v>64</v>
      </c>
      <c r="H12">
        <v>58</v>
      </c>
      <c r="I12">
        <v>61</v>
      </c>
      <c r="J12">
        <v>49</v>
      </c>
      <c r="K12">
        <v>62</v>
      </c>
      <c r="L12" s="71"/>
      <c r="M12">
        <v>35</v>
      </c>
      <c r="N12">
        <v>49</v>
      </c>
      <c r="O12">
        <v>38</v>
      </c>
      <c r="P12">
        <v>22</v>
      </c>
      <c r="Q12">
        <v>17</v>
      </c>
      <c r="R12">
        <v>18</v>
      </c>
      <c r="S12">
        <v>19</v>
      </c>
      <c r="T12">
        <v>24</v>
      </c>
      <c r="U12">
        <v>18</v>
      </c>
      <c r="V12">
        <v>22</v>
      </c>
      <c r="W12" s="71"/>
      <c r="X12">
        <v>65</v>
      </c>
      <c r="Y12">
        <v>63</v>
      </c>
      <c r="Z12">
        <v>40</v>
      </c>
      <c r="AA12">
        <v>33</v>
      </c>
      <c r="AB12">
        <v>35</v>
      </c>
      <c r="AC12">
        <v>32</v>
      </c>
      <c r="AD12">
        <v>24</v>
      </c>
      <c r="AE12">
        <v>25</v>
      </c>
      <c r="AF12">
        <v>20</v>
      </c>
      <c r="AG12">
        <v>16</v>
      </c>
      <c r="AH12" s="71"/>
      <c r="AI12">
        <v>19</v>
      </c>
      <c r="AJ12">
        <v>11</v>
      </c>
      <c r="AK12">
        <v>10</v>
      </c>
      <c r="AL12">
        <v>10</v>
      </c>
      <c r="AM12">
        <v>16</v>
      </c>
      <c r="AN12">
        <v>12</v>
      </c>
      <c r="AO12">
        <v>7</v>
      </c>
      <c r="AP12">
        <v>4</v>
      </c>
      <c r="AQ12">
        <v>5</v>
      </c>
      <c r="AR12">
        <v>8</v>
      </c>
      <c r="AS12" s="71"/>
      <c r="AT12">
        <v>1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G12" s="11">
        <f>(B12)+(M12*$BW$9)+(Transfer!X12*$BW$10)+(Transfer!AI12*$BW$11)+(Transfer!AT12*$BW$15)</f>
        <v>243.8</v>
      </c>
      <c r="BH12" s="11">
        <f>(C12)+(N12*$BW$9)+(Transfer!Y12*$BW$10)+(Transfer!AJ12*$BW$11)+(Transfer!AU12*$BW$15)</f>
        <v>246.39999999999998</v>
      </c>
      <c r="BI12" s="11">
        <f>(D12)+(O12*$BW$9)+(Transfer!Z12*$BW$10)+(Transfer!AK12*$BW$11)+(Transfer!AV12*$BW$15)</f>
        <v>177.4</v>
      </c>
      <c r="BJ12" s="11">
        <f>(E12)+(P12*$BW$9)+(Transfer!AA12*$BW$10)+(Transfer!AL12*$BW$11)+(Transfer!AW12*$BW$15)</f>
        <v>127.6</v>
      </c>
      <c r="BK12" s="11">
        <f>(F12)+(Q12*$BW$9)+(Transfer!AB12*$BW$10)+(Transfer!AM12*$BW$11)+(Transfer!AX12*$BW$15)</f>
        <v>138.79999999999998</v>
      </c>
      <c r="BL12" s="11">
        <f>(G12)+(R12*$BW$9)+(Transfer!AC12*$BW$10)+(Transfer!AN12*$BW$11)+(Transfer!AY12*$BW$15)</f>
        <v>124.80000000000001</v>
      </c>
      <c r="BM12" s="11">
        <f>(H12)+(S12*$BW$9)+(Transfer!AD12*$BW$10)+(Transfer!AO12*$BW$11)+(Transfer!AZ12*$BW$15)</f>
        <v>105.60000000000001</v>
      </c>
      <c r="BN12" s="88">
        <f>(I12)+(T12*$BW$9)+(Transfer!AE12*$BW$10)+(Transfer!AP12*$BW$11)+(Transfer!BA12*$BW$15)</f>
        <v>110</v>
      </c>
      <c r="BO12" s="88">
        <f>(J12)+(U12*$BW$9)+(Transfer!AF12*$BW$10)+(Transfer!AQ12*$BW$11)+(Transfer!BB12*$BW$15)</f>
        <v>89.4</v>
      </c>
      <c r="BP12" s="88">
        <f>(K12)+(V12*$BW$9)+(Transfer!AG12*$BW$10)+(Transfer!AR12*$BW$11)+(Transfer!BC12*$BW$15)</f>
        <v>105.19999999999999</v>
      </c>
      <c r="BR12" s="80">
        <f t="shared" si="0"/>
        <v>57.017599622105045</v>
      </c>
      <c r="BT12" s="91">
        <f t="shared" si="1"/>
        <v>101.53333333333335</v>
      </c>
    </row>
    <row r="13" spans="1:75" x14ac:dyDescent="0.3">
      <c r="A13" s="70" t="s">
        <v>5</v>
      </c>
      <c r="B13">
        <v>218</v>
      </c>
      <c r="C13">
        <v>186</v>
      </c>
      <c r="D13">
        <v>154</v>
      </c>
      <c r="E13">
        <v>127</v>
      </c>
      <c r="F13">
        <v>95</v>
      </c>
      <c r="G13">
        <v>59</v>
      </c>
      <c r="H13">
        <v>60</v>
      </c>
      <c r="I13">
        <v>49</v>
      </c>
      <c r="J13">
        <v>37</v>
      </c>
      <c r="K13">
        <v>27</v>
      </c>
      <c r="L13" s="71"/>
      <c r="M13">
        <v>68</v>
      </c>
      <c r="N13">
        <v>59</v>
      </c>
      <c r="O13">
        <v>38</v>
      </c>
      <c r="P13">
        <v>37</v>
      </c>
      <c r="Q13">
        <v>29</v>
      </c>
      <c r="R13">
        <v>19</v>
      </c>
      <c r="S13">
        <v>22</v>
      </c>
      <c r="T13">
        <v>19</v>
      </c>
      <c r="U13">
        <v>11</v>
      </c>
      <c r="V13">
        <v>8</v>
      </c>
      <c r="W13" s="71"/>
      <c r="X13">
        <v>102</v>
      </c>
      <c r="Y13">
        <v>89</v>
      </c>
      <c r="Z13">
        <v>74</v>
      </c>
      <c r="AA13">
        <v>57</v>
      </c>
      <c r="AB13">
        <v>51</v>
      </c>
      <c r="AC13">
        <v>29</v>
      </c>
      <c r="AD13">
        <v>25</v>
      </c>
      <c r="AE13">
        <v>11</v>
      </c>
      <c r="AF13">
        <v>9</v>
      </c>
      <c r="AG13">
        <v>11</v>
      </c>
      <c r="AH13" s="71"/>
      <c r="AI13">
        <v>35</v>
      </c>
      <c r="AJ13">
        <v>23</v>
      </c>
      <c r="AK13">
        <v>33</v>
      </c>
      <c r="AL13">
        <v>22</v>
      </c>
      <c r="AM13">
        <v>7</v>
      </c>
      <c r="AN13">
        <v>11</v>
      </c>
      <c r="AO13">
        <v>5</v>
      </c>
      <c r="AP13">
        <v>6</v>
      </c>
      <c r="AQ13">
        <v>8</v>
      </c>
      <c r="AR13">
        <v>6</v>
      </c>
      <c r="AS13" s="71"/>
      <c r="AT13">
        <v>10</v>
      </c>
      <c r="AU13">
        <v>5</v>
      </c>
      <c r="AV13">
        <v>10</v>
      </c>
      <c r="AW13">
        <v>8</v>
      </c>
      <c r="AX13">
        <v>8</v>
      </c>
      <c r="AY13">
        <v>4</v>
      </c>
      <c r="AZ13">
        <v>0</v>
      </c>
      <c r="BA13">
        <v>0</v>
      </c>
      <c r="BB13">
        <v>0</v>
      </c>
      <c r="BC13">
        <v>0</v>
      </c>
      <c r="BG13" s="11">
        <f>(B13)+(M13*$BW$9)+(Transfer!X13*$BW$10)+(Transfer!AI13*$BW$11)+(Transfer!AT13*$BW$15)</f>
        <v>426.4</v>
      </c>
      <c r="BH13" s="11">
        <f>(C13)+(N13*$BW$9)+(Transfer!Y13*$BW$10)+(Transfer!AJ13*$BW$11)+(Transfer!AU13*$BW$15)</f>
        <v>354.8</v>
      </c>
      <c r="BI13" s="11">
        <f>(D13)+(O13*$BW$9)+(Transfer!Z13*$BW$10)+(Transfer!AK13*$BW$11)+(Transfer!AV13*$BW$15)</f>
        <v>308</v>
      </c>
      <c r="BJ13" s="11">
        <f>(E13)+(P13*$BW$9)+(Transfer!AA13*$BW$10)+(Transfer!AL13*$BW$11)+(Transfer!AW13*$BW$15)</f>
        <v>248</v>
      </c>
      <c r="BK13" s="11">
        <f>(F13)+(Q13*$BW$9)+(Transfer!AB13*$BW$10)+(Transfer!AM13*$BW$11)+(Transfer!AX13*$BW$15)</f>
        <v>185.6</v>
      </c>
      <c r="BL13" s="11">
        <f>(G13)+(R13*$BW$9)+(Transfer!AC13*$BW$10)+(Transfer!AN13*$BW$11)+(Transfer!AY13*$BW$15)</f>
        <v>120.4</v>
      </c>
      <c r="BM13" s="11">
        <f>(H13)+(S13*$BW$9)+(Transfer!AD13*$BW$10)+(Transfer!AO13*$BW$11)+(Transfer!AZ13*$BW$15)</f>
        <v>108.6</v>
      </c>
      <c r="BN13" s="88">
        <f>(I13)+(T13*$BW$9)+(Transfer!AE13*$BW$10)+(Transfer!AP13*$BW$11)+(Transfer!BA13*$BW$15)</f>
        <v>82.4</v>
      </c>
      <c r="BO13" s="88">
        <f>(J13)+(U13*$BW$9)+(Transfer!AF13*$BW$10)+(Transfer!AQ13*$BW$11)+(Transfer!BB13*$BW$15)</f>
        <v>64.399999999999991</v>
      </c>
      <c r="BP13" s="88">
        <f>(K13)+(V13*$BW$9)+(Transfer!AG13*$BW$10)+(Transfer!AR13*$BW$11)+(Transfer!BC13*$BW$15)</f>
        <v>51.599999999999994</v>
      </c>
      <c r="BR13" s="80">
        <f t="shared" si="0"/>
        <v>132.5297266444191</v>
      </c>
      <c r="BT13" s="91">
        <f t="shared" si="1"/>
        <v>66.13333333333334</v>
      </c>
      <c r="BV13" s="9" t="s">
        <v>11</v>
      </c>
      <c r="BW13" s="10"/>
    </row>
    <row r="14" spans="1:75" x14ac:dyDescent="0.3">
      <c r="A14" s="70" t="s">
        <v>6</v>
      </c>
      <c r="B14">
        <v>140</v>
      </c>
      <c r="C14">
        <v>119</v>
      </c>
      <c r="D14">
        <v>100</v>
      </c>
      <c r="E14">
        <v>84</v>
      </c>
      <c r="F14">
        <v>67</v>
      </c>
      <c r="G14">
        <v>62</v>
      </c>
      <c r="H14">
        <v>57</v>
      </c>
      <c r="I14">
        <v>50</v>
      </c>
      <c r="J14">
        <v>56</v>
      </c>
      <c r="K14">
        <v>56</v>
      </c>
      <c r="L14" s="71"/>
      <c r="M14">
        <v>51</v>
      </c>
      <c r="N14">
        <v>28</v>
      </c>
      <c r="O14">
        <v>39</v>
      </c>
      <c r="P14">
        <v>36</v>
      </c>
      <c r="Q14">
        <v>26</v>
      </c>
      <c r="R14">
        <v>28</v>
      </c>
      <c r="S14">
        <v>18</v>
      </c>
      <c r="T14">
        <v>20</v>
      </c>
      <c r="U14">
        <v>23</v>
      </c>
      <c r="V14">
        <v>21</v>
      </c>
      <c r="W14" s="71"/>
      <c r="X14">
        <v>65</v>
      </c>
      <c r="Y14">
        <v>64</v>
      </c>
      <c r="Z14">
        <v>44</v>
      </c>
      <c r="AA14">
        <v>29</v>
      </c>
      <c r="AB14">
        <v>25</v>
      </c>
      <c r="AC14">
        <v>17</v>
      </c>
      <c r="AD14">
        <v>19</v>
      </c>
      <c r="AE14">
        <v>15</v>
      </c>
      <c r="AF14">
        <v>14</v>
      </c>
      <c r="AG14">
        <v>18</v>
      </c>
      <c r="AH14" s="71"/>
      <c r="AI14">
        <v>8</v>
      </c>
      <c r="AJ14">
        <v>11</v>
      </c>
      <c r="AK14">
        <v>11</v>
      </c>
      <c r="AL14">
        <v>12</v>
      </c>
      <c r="AM14">
        <v>9</v>
      </c>
      <c r="AN14">
        <v>8</v>
      </c>
      <c r="AO14">
        <v>10</v>
      </c>
      <c r="AP14">
        <v>9</v>
      </c>
      <c r="AQ14">
        <v>7</v>
      </c>
      <c r="AR14">
        <v>5</v>
      </c>
      <c r="AS14" s="71"/>
      <c r="AT14">
        <v>2</v>
      </c>
      <c r="AU14">
        <v>0</v>
      </c>
      <c r="AV14">
        <v>0</v>
      </c>
      <c r="AW14">
        <v>1</v>
      </c>
      <c r="AX14">
        <v>0</v>
      </c>
      <c r="AY14">
        <v>0</v>
      </c>
      <c r="AZ14">
        <v>0</v>
      </c>
      <c r="BA14">
        <v>3</v>
      </c>
      <c r="BB14">
        <v>2</v>
      </c>
      <c r="BC14">
        <v>2</v>
      </c>
      <c r="BG14" s="11">
        <f>(B14)+(M14*$BW$9)+(Transfer!X14*$BW$10)+(Transfer!AI14*$BW$11)+(Transfer!AT14*$BW$15)</f>
        <v>257.39999999999998</v>
      </c>
      <c r="BH14" s="11">
        <f>(C14)+(N14*$BW$9)+(Transfer!Y14*$BW$10)+(Transfer!AJ14*$BW$11)+(Transfer!AU14*$BW$15)</f>
        <v>218.6</v>
      </c>
      <c r="BI14" s="11">
        <f>(D14)+(O14*$BW$9)+(Transfer!Z14*$BW$10)+(Transfer!AK14*$BW$11)+(Transfer!AV14*$BW$15)</f>
        <v>188.39999999999998</v>
      </c>
      <c r="BJ14" s="11">
        <f>(E14)+(P14*$BW$9)+(Transfer!AA14*$BW$10)+(Transfer!AL14*$BW$11)+(Transfer!AW14*$BW$15)</f>
        <v>157.20000000000002</v>
      </c>
      <c r="BK14" s="11">
        <f>(F14)+(Q14*$BW$9)+(Transfer!AB14*$BW$10)+(Transfer!AM14*$BW$11)+(Transfer!AX14*$BW$15)</f>
        <v>123.6</v>
      </c>
      <c r="BL14" s="11">
        <f>(G14)+(R14*$BW$9)+(Transfer!AC14*$BW$10)+(Transfer!AN14*$BW$11)+(Transfer!AY14*$BW$15)</f>
        <v>111</v>
      </c>
      <c r="BM14" s="11">
        <f>(H14)+(S14*$BW$9)+(Transfer!AD14*$BW$10)+(Transfer!AO14*$BW$11)+(Transfer!AZ14*$BW$15)</f>
        <v>102.4</v>
      </c>
      <c r="BN14" s="88">
        <f>(I14)+(T14*$BW$9)+(Transfer!AE14*$BW$10)+(Transfer!AP14*$BW$11)+(Transfer!BA14*$BW$15)</f>
        <v>94.8</v>
      </c>
      <c r="BO14" s="88">
        <f>(J14)+(U14*$BW$9)+(Transfer!AF14*$BW$10)+(Transfer!AQ14*$BW$11)+(Transfer!BB14*$BW$15)</f>
        <v>98.800000000000011</v>
      </c>
      <c r="BP14" s="88">
        <f>(K14)+(V14*$BW$9)+(Transfer!AG14*$BW$10)+(Transfer!AR14*$BW$11)+(Transfer!BC14*$BW$15)</f>
        <v>98.8</v>
      </c>
      <c r="BR14" s="80">
        <f t="shared" si="0"/>
        <v>58.023615881811438</v>
      </c>
      <c r="BT14" s="91">
        <f t="shared" si="1"/>
        <v>97.466666666666683</v>
      </c>
      <c r="BV14" s="3"/>
      <c r="BW14" s="4" t="s">
        <v>10</v>
      </c>
    </row>
    <row r="15" spans="1:75" x14ac:dyDescent="0.3">
      <c r="A15" s="70" t="s">
        <v>7</v>
      </c>
      <c r="B15">
        <v>56</v>
      </c>
      <c r="C15">
        <v>55</v>
      </c>
      <c r="D15">
        <v>68</v>
      </c>
      <c r="E15">
        <v>59</v>
      </c>
      <c r="F15">
        <v>54</v>
      </c>
      <c r="G15">
        <v>37</v>
      </c>
      <c r="H15">
        <v>49</v>
      </c>
      <c r="I15">
        <v>57</v>
      </c>
      <c r="J15">
        <v>40</v>
      </c>
      <c r="K15">
        <v>33</v>
      </c>
      <c r="L15" s="71"/>
      <c r="M15">
        <v>15</v>
      </c>
      <c r="N15">
        <v>23</v>
      </c>
      <c r="O15">
        <v>27</v>
      </c>
      <c r="P15">
        <v>17</v>
      </c>
      <c r="Q15">
        <v>17</v>
      </c>
      <c r="R15">
        <v>12</v>
      </c>
      <c r="S15">
        <v>19</v>
      </c>
      <c r="T15">
        <v>26</v>
      </c>
      <c r="U15">
        <v>17</v>
      </c>
      <c r="V15">
        <v>14</v>
      </c>
      <c r="W15" s="71"/>
      <c r="X15">
        <v>31</v>
      </c>
      <c r="Y15">
        <v>24</v>
      </c>
      <c r="Z15">
        <v>30</v>
      </c>
      <c r="AA15">
        <v>30</v>
      </c>
      <c r="AB15">
        <v>26</v>
      </c>
      <c r="AC15">
        <v>12</v>
      </c>
      <c r="AD15">
        <v>15</v>
      </c>
      <c r="AE15">
        <v>13</v>
      </c>
      <c r="AF15">
        <v>11</v>
      </c>
      <c r="AG15">
        <v>11</v>
      </c>
      <c r="AH15" s="71"/>
      <c r="AI15">
        <v>5</v>
      </c>
      <c r="AJ15">
        <v>5</v>
      </c>
      <c r="AK15">
        <v>5</v>
      </c>
      <c r="AL15">
        <v>5</v>
      </c>
      <c r="AM15">
        <v>7</v>
      </c>
      <c r="AN15">
        <v>11</v>
      </c>
      <c r="AO15">
        <v>5</v>
      </c>
      <c r="AP15">
        <v>3</v>
      </c>
      <c r="AQ15">
        <v>2</v>
      </c>
      <c r="AR15">
        <v>4</v>
      </c>
      <c r="AS15" s="71"/>
      <c r="AT15">
        <v>11</v>
      </c>
      <c r="AU15">
        <v>5</v>
      </c>
      <c r="AV15">
        <v>5</v>
      </c>
      <c r="AW15">
        <v>5</v>
      </c>
      <c r="AX15">
        <v>5</v>
      </c>
      <c r="AY15">
        <v>8</v>
      </c>
      <c r="AZ15">
        <v>4</v>
      </c>
      <c r="BA15">
        <v>2</v>
      </c>
      <c r="BB15">
        <v>1</v>
      </c>
      <c r="BC15">
        <v>0</v>
      </c>
      <c r="BG15" s="11">
        <f>(B15)+(M15*$BW$9)+(Transfer!X15*$BW$10)+(Transfer!AI15*$BW$11)+(Transfer!AT15*$BW$15)</f>
        <v>116</v>
      </c>
      <c r="BH15" s="11">
        <f>(C15)+(N15*$BW$9)+(Transfer!Y15*$BW$10)+(Transfer!AJ15*$BW$11)+(Transfer!AU15*$BW$15)</f>
        <v>108.4</v>
      </c>
      <c r="BI15" s="11">
        <f>(D15)+(O15*$BW$9)+(Transfer!Z15*$BW$10)+(Transfer!AK15*$BW$11)+(Transfer!AV15*$BW$15)</f>
        <v>130.6</v>
      </c>
      <c r="BJ15" s="11">
        <f>(E15)+(P15*$BW$9)+(Transfer!AA15*$BW$10)+(Transfer!AL15*$BW$11)+(Transfer!AW15*$BW$15)</f>
        <v>113.6</v>
      </c>
      <c r="BK15" s="11">
        <f>(F15)+(Q15*$BW$9)+(Transfer!AB15*$BW$10)+(Transfer!AM15*$BW$11)+(Transfer!AX15*$BW$15)</f>
        <v>107</v>
      </c>
      <c r="BL15" s="11">
        <f>(G15)+(R15*$BW$9)+(Transfer!AC15*$BW$10)+(Transfer!AN15*$BW$11)+(Transfer!AY15*$BW$15)</f>
        <v>79.8</v>
      </c>
      <c r="BM15" s="11">
        <f>(H15)+(S15*$BW$9)+(Transfer!AD15*$BW$10)+(Transfer!AO15*$BW$11)+(Transfer!AZ15*$BW$15)</f>
        <v>89.2</v>
      </c>
      <c r="BN15" s="88">
        <f>(I15)+(T15*$BW$9)+(Transfer!AE15*$BW$10)+(Transfer!AP15*$BW$11)+(Transfer!BA15*$BW$15)</f>
        <v>96.399999999999991</v>
      </c>
      <c r="BO15" s="88">
        <f>(J15)+(U15*$BW$9)+(Transfer!AF15*$BW$10)+(Transfer!AQ15*$BW$11)+(Transfer!BB15*$BW$15)</f>
        <v>68</v>
      </c>
      <c r="BP15" s="88">
        <f>(K15)+(V15*$BW$9)+(Transfer!AG15*$BW$10)+(Transfer!AR15*$BW$11)+(Transfer!BC15*$BW$15)</f>
        <v>60</v>
      </c>
      <c r="BR15" s="80">
        <f t="shared" si="0"/>
        <v>22.515229413789097</v>
      </c>
      <c r="BT15" s="91">
        <f t="shared" si="1"/>
        <v>74.8</v>
      </c>
      <c r="BV15" t="s">
        <v>11</v>
      </c>
      <c r="BW15" s="11">
        <v>1</v>
      </c>
    </row>
    <row r="16" spans="1:75" x14ac:dyDescent="0.3">
      <c r="A16" s="72" t="s">
        <v>8</v>
      </c>
      <c r="B16" s="6">
        <v>68</v>
      </c>
      <c r="C16" s="6">
        <v>46</v>
      </c>
      <c r="D16" s="6">
        <v>46</v>
      </c>
      <c r="E16" s="6">
        <v>41</v>
      </c>
      <c r="F16" s="6">
        <v>48</v>
      </c>
      <c r="G16" s="6">
        <v>32</v>
      </c>
      <c r="H16" s="6">
        <v>33</v>
      </c>
      <c r="I16" s="6">
        <v>26</v>
      </c>
      <c r="J16" s="6">
        <v>27</v>
      </c>
      <c r="K16" s="6">
        <v>27</v>
      </c>
      <c r="L16" s="71"/>
      <c r="M16" s="6">
        <v>24</v>
      </c>
      <c r="N16" s="6">
        <v>20</v>
      </c>
      <c r="O16" s="6">
        <v>21</v>
      </c>
      <c r="P16" s="6">
        <v>24</v>
      </c>
      <c r="Q16" s="6">
        <v>21</v>
      </c>
      <c r="R16" s="6">
        <v>16</v>
      </c>
      <c r="S16" s="6">
        <v>16</v>
      </c>
      <c r="T16" s="6">
        <v>10</v>
      </c>
      <c r="U16" s="6">
        <v>13</v>
      </c>
      <c r="V16" s="6">
        <v>15</v>
      </c>
      <c r="W16" s="71"/>
      <c r="X16" s="6">
        <v>25</v>
      </c>
      <c r="Y16" s="6">
        <v>12</v>
      </c>
      <c r="Z16" s="6">
        <v>12</v>
      </c>
      <c r="AA16" s="6">
        <v>7</v>
      </c>
      <c r="AB16" s="6">
        <v>16</v>
      </c>
      <c r="AC16" s="6">
        <v>13</v>
      </c>
      <c r="AD16" s="6">
        <v>8</v>
      </c>
      <c r="AE16" s="6">
        <v>5</v>
      </c>
      <c r="AF16" s="6">
        <v>5</v>
      </c>
      <c r="AG16" s="6">
        <v>5</v>
      </c>
      <c r="AH16" s="71"/>
      <c r="AI16" s="6">
        <v>6</v>
      </c>
      <c r="AJ16" s="6">
        <v>5</v>
      </c>
      <c r="AK16" s="6">
        <v>2</v>
      </c>
      <c r="AL16" s="6">
        <v>2</v>
      </c>
      <c r="AM16" s="6">
        <v>1</v>
      </c>
      <c r="AN16" s="6">
        <v>1</v>
      </c>
      <c r="AO16" s="6">
        <v>1</v>
      </c>
      <c r="AP16" s="6">
        <v>3</v>
      </c>
      <c r="AQ16" s="6">
        <v>1</v>
      </c>
      <c r="AR16" s="6">
        <v>1</v>
      </c>
      <c r="AS16" s="71"/>
      <c r="AT16" s="6">
        <v>0</v>
      </c>
      <c r="AU16" s="6">
        <v>1</v>
      </c>
      <c r="AV16" s="6">
        <v>0</v>
      </c>
      <c r="AW16" s="6">
        <v>0</v>
      </c>
      <c r="AX16" s="6">
        <v>1</v>
      </c>
      <c r="AY16" s="6">
        <v>1</v>
      </c>
      <c r="AZ16" s="6">
        <v>3</v>
      </c>
      <c r="BA16" s="6">
        <v>0</v>
      </c>
      <c r="BB16" s="6">
        <v>0</v>
      </c>
      <c r="BC16" s="6">
        <v>0</v>
      </c>
      <c r="BG16" s="86">
        <f>(B16)+(M16*$BW$9)+(Transfer!X16*$BW$10)+(Transfer!AI16*$BW$11)+(Transfer!AT16*$BW$15)</f>
        <v>119.4</v>
      </c>
      <c r="BH16" s="86">
        <f>(C16)+(N16*$BW$9)+(Transfer!Y16*$BW$10)+(Transfer!AJ16*$BW$11)+(Transfer!AU16*$BW$15)</f>
        <v>81</v>
      </c>
      <c r="BI16" s="86">
        <f>(D16)+(O16*$BW$9)+(Transfer!Z16*$BW$10)+(Transfer!AK16*$BW$11)+(Transfer!AV16*$BW$15)</f>
        <v>77.2</v>
      </c>
      <c r="BJ16" s="86">
        <f>(E16)+(P16*$BW$9)+(Transfer!AA16*$BW$10)+(Transfer!AL16*$BW$11)+(Transfer!AW16*$BW$15)</f>
        <v>69.600000000000009</v>
      </c>
      <c r="BK16" s="86">
        <f>(F16)+(Q16*$BW$9)+(Transfer!AB16*$BW$10)+(Transfer!AM16*$BW$11)+(Transfer!AX16*$BW$15)</f>
        <v>83</v>
      </c>
      <c r="BL16" s="86">
        <f>(G16)+(R16*$BW$9)+(Transfer!AC16*$BW$10)+(Transfer!AN16*$BW$11)+(Transfer!AY16*$BW$15)</f>
        <v>60</v>
      </c>
      <c r="BM16" s="86">
        <f>(H16)+(S16*$BW$9)+(Transfer!AD16*$BW$10)+(Transfer!AO16*$BW$11)+(Transfer!AZ16*$BW$15)</f>
        <v>58</v>
      </c>
      <c r="BN16" s="89">
        <f>(I16)+(T16*$BW$9)+(Transfer!AE16*$BW$10)+(Transfer!AP16*$BW$11)+(Transfer!BA16*$BW$15)</f>
        <v>42.6</v>
      </c>
      <c r="BO16" s="89">
        <f>(J16)+(U16*$BW$9)+(Transfer!AF16*$BW$10)+(Transfer!AQ16*$BW$11)+(Transfer!BB16*$BW$15)</f>
        <v>43.6</v>
      </c>
      <c r="BP16" s="89">
        <f>(K16)+(V16*$BW$9)+(Transfer!AG16*$BW$10)+(Transfer!AR16*$BW$11)+(Transfer!BC16*$BW$15)</f>
        <v>45.2</v>
      </c>
      <c r="BR16" s="81">
        <f t="shared" si="0"/>
        <v>23.681929350831521</v>
      </c>
      <c r="BT16" s="92">
        <f t="shared" si="1"/>
        <v>43.800000000000004</v>
      </c>
    </row>
  </sheetData>
  <mergeCells count="6">
    <mergeCell ref="BG6:BP6"/>
    <mergeCell ref="B6:K6"/>
    <mergeCell ref="M6:V6"/>
    <mergeCell ref="X6:AG6"/>
    <mergeCell ref="AI6:AR6"/>
    <mergeCell ref="AT6:BC6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405D3-4BA0-4DF7-BCA0-706BF668349B}">
  <dimension ref="A2:Q16"/>
  <sheetViews>
    <sheetView topLeftCell="A10" workbookViewId="0">
      <pane xSplit="1" topLeftCell="B1" activePane="topRight" state="frozen"/>
      <selection pane="topRight" activeCell="K9" sqref="K9:K16"/>
    </sheetView>
  </sheetViews>
  <sheetFormatPr defaultRowHeight="14.4" x14ac:dyDescent="0.3"/>
  <cols>
    <col min="1" max="1" width="48.33203125" bestFit="1" customWidth="1"/>
    <col min="9" max="11" width="11.109375" bestFit="1" customWidth="1"/>
    <col min="14" max="14" width="11.5546875" bestFit="1" customWidth="1"/>
    <col min="17" max="17" width="11.109375" bestFit="1" customWidth="1"/>
  </cols>
  <sheetData>
    <row r="2" spans="1:17" ht="81.599999999999994" customHeight="1" x14ac:dyDescent="0.3"/>
    <row r="3" spans="1:17" ht="15.6" customHeight="1" x14ac:dyDescent="0.3"/>
    <row r="5" spans="1:17" ht="21" x14ac:dyDescent="0.4">
      <c r="A5" s="68" t="s">
        <v>285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7" x14ac:dyDescent="0.3">
      <c r="B6" s="117" t="s">
        <v>86</v>
      </c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</row>
    <row r="7" spans="1:17" x14ac:dyDescent="0.3">
      <c r="A7" s="6"/>
      <c r="B7" s="78">
        <v>2015</v>
      </c>
      <c r="C7" s="78">
        <v>2016</v>
      </c>
      <c r="D7" s="78">
        <v>2017</v>
      </c>
      <c r="E7" s="78">
        <v>2018</v>
      </c>
      <c r="F7" s="78">
        <v>2019</v>
      </c>
      <c r="G7" s="78">
        <v>2020</v>
      </c>
      <c r="H7" s="78">
        <v>2021</v>
      </c>
      <c r="I7" s="78">
        <v>2022</v>
      </c>
      <c r="J7" s="78">
        <v>2023</v>
      </c>
      <c r="K7" s="78">
        <v>2024</v>
      </c>
      <c r="L7" s="102"/>
      <c r="M7" s="102"/>
      <c r="N7" s="75" t="s">
        <v>71</v>
      </c>
    </row>
    <row r="8" spans="1:17" x14ac:dyDescent="0.3">
      <c r="A8" s="70" t="s">
        <v>0</v>
      </c>
      <c r="B8" s="20"/>
      <c r="C8" s="20"/>
      <c r="D8" s="20"/>
      <c r="E8" s="20"/>
      <c r="F8" s="20"/>
      <c r="G8" s="20">
        <v>106801</v>
      </c>
      <c r="H8" s="20">
        <v>179855.5</v>
      </c>
      <c r="I8" s="82">
        <v>185257.3</v>
      </c>
      <c r="J8" s="82">
        <v>162035</v>
      </c>
      <c r="K8" s="82">
        <v>140340.5</v>
      </c>
      <c r="N8" s="82">
        <f>AVERAGE(I8:K8)</f>
        <v>162544.26666666666</v>
      </c>
      <c r="O8" s="22"/>
      <c r="Q8" s="22"/>
    </row>
    <row r="9" spans="1:17" x14ac:dyDescent="0.3">
      <c r="A9" s="70" t="s">
        <v>1</v>
      </c>
      <c r="B9" s="20"/>
      <c r="C9" s="20"/>
      <c r="D9" s="20"/>
      <c r="E9" s="20"/>
      <c r="F9" s="20"/>
      <c r="G9" s="20">
        <v>47860</v>
      </c>
      <c r="H9" s="20">
        <v>31267.5</v>
      </c>
      <c r="I9" s="82">
        <v>18130</v>
      </c>
      <c r="J9" s="82">
        <v>17870</v>
      </c>
      <c r="K9" s="82">
        <v>17189</v>
      </c>
      <c r="N9" s="82">
        <f t="shared" ref="N9:N16" si="0">AVERAGE(I9:K9)</f>
        <v>17729.666666666668</v>
      </c>
      <c r="O9" s="22"/>
      <c r="Q9" s="22"/>
    </row>
    <row r="10" spans="1:17" x14ac:dyDescent="0.3">
      <c r="A10" s="70" t="s">
        <v>2</v>
      </c>
      <c r="B10" s="20"/>
      <c r="C10" s="20"/>
      <c r="D10" s="20"/>
      <c r="E10" s="20"/>
      <c r="F10" s="20"/>
      <c r="G10" s="20">
        <v>11242.5</v>
      </c>
      <c r="H10" s="20">
        <v>19628</v>
      </c>
      <c r="I10" s="82">
        <v>29087</v>
      </c>
      <c r="J10" s="82">
        <v>20797.5</v>
      </c>
      <c r="K10" s="82">
        <v>14713</v>
      </c>
      <c r="N10" s="82">
        <f t="shared" si="0"/>
        <v>21532.5</v>
      </c>
      <c r="O10" s="22"/>
      <c r="Q10" s="22"/>
    </row>
    <row r="11" spans="1:17" x14ac:dyDescent="0.3">
      <c r="A11" s="70" t="s">
        <v>3</v>
      </c>
      <c r="B11" s="20"/>
      <c r="C11" s="20"/>
      <c r="D11" s="20"/>
      <c r="E11" s="20"/>
      <c r="F11" s="20"/>
      <c r="G11" s="20">
        <v>53040</v>
      </c>
      <c r="H11" s="20">
        <v>67828</v>
      </c>
      <c r="I11" s="82">
        <v>66048</v>
      </c>
      <c r="J11" s="82">
        <v>70623</v>
      </c>
      <c r="K11" s="82">
        <v>74939</v>
      </c>
      <c r="N11" s="82">
        <f t="shared" si="0"/>
        <v>70536.666666666672</v>
      </c>
      <c r="O11" s="22"/>
      <c r="Q11" s="22"/>
    </row>
    <row r="12" spans="1:17" x14ac:dyDescent="0.3">
      <c r="A12" s="70" t="s">
        <v>4</v>
      </c>
      <c r="B12" s="20"/>
      <c r="C12" s="20"/>
      <c r="D12" s="20"/>
      <c r="E12" s="20"/>
      <c r="F12" s="20"/>
      <c r="G12" s="20">
        <v>17132</v>
      </c>
      <c r="H12" s="20">
        <v>12264.5</v>
      </c>
      <c r="I12" s="82">
        <v>30458</v>
      </c>
      <c r="J12" s="82">
        <v>21404</v>
      </c>
      <c r="K12" s="82">
        <v>15340</v>
      </c>
      <c r="N12" s="82">
        <f t="shared" si="0"/>
        <v>22400.666666666668</v>
      </c>
      <c r="O12" s="22"/>
      <c r="Q12" s="22"/>
    </row>
    <row r="13" spans="1:17" x14ac:dyDescent="0.3">
      <c r="A13" s="70" t="s">
        <v>5</v>
      </c>
      <c r="B13" s="20"/>
      <c r="C13" s="20"/>
      <c r="D13" s="20"/>
      <c r="E13" s="20"/>
      <c r="F13" s="20"/>
      <c r="G13" s="20">
        <v>19054</v>
      </c>
      <c r="H13" s="20">
        <v>8878</v>
      </c>
      <c r="I13" s="82">
        <v>4050</v>
      </c>
      <c r="J13" s="82">
        <v>2870</v>
      </c>
      <c r="K13" s="82">
        <v>7952.5</v>
      </c>
      <c r="N13" s="82">
        <f t="shared" si="0"/>
        <v>4957.5</v>
      </c>
      <c r="O13" s="22"/>
      <c r="Q13" s="22"/>
    </row>
    <row r="14" spans="1:17" x14ac:dyDescent="0.3">
      <c r="A14" s="70" t="s">
        <v>6</v>
      </c>
      <c r="B14" s="20"/>
      <c r="C14" s="20"/>
      <c r="D14" s="20"/>
      <c r="E14" s="20"/>
      <c r="F14" s="20"/>
      <c r="G14" s="20">
        <v>500</v>
      </c>
      <c r="H14" s="20">
        <v>11082</v>
      </c>
      <c r="I14" s="82">
        <v>26459</v>
      </c>
      <c r="J14" s="82">
        <v>29292</v>
      </c>
      <c r="K14" s="82">
        <v>23628</v>
      </c>
      <c r="N14" s="82">
        <f t="shared" si="0"/>
        <v>26459.666666666668</v>
      </c>
      <c r="O14" s="22"/>
      <c r="Q14" s="22"/>
    </row>
    <row r="15" spans="1:17" x14ac:dyDescent="0.3">
      <c r="A15" s="70" t="s">
        <v>7</v>
      </c>
      <c r="B15" s="20"/>
      <c r="C15" s="20"/>
      <c r="D15" s="20"/>
      <c r="E15" s="20"/>
      <c r="F15" s="20"/>
      <c r="G15" s="20">
        <v>11729</v>
      </c>
      <c r="H15" s="20">
        <v>46260</v>
      </c>
      <c r="I15" s="82">
        <v>66930</v>
      </c>
      <c r="J15" s="82">
        <v>102354</v>
      </c>
      <c r="K15" s="82">
        <v>80726</v>
      </c>
      <c r="N15" s="82">
        <f t="shared" si="0"/>
        <v>83336.666666666672</v>
      </c>
      <c r="O15" s="22"/>
      <c r="Q15" s="22"/>
    </row>
    <row r="16" spans="1:17" x14ac:dyDescent="0.3">
      <c r="A16" s="72" t="s">
        <v>8</v>
      </c>
      <c r="B16" s="83"/>
      <c r="C16" s="83"/>
      <c r="D16" s="83"/>
      <c r="E16" s="83"/>
      <c r="F16" s="83"/>
      <c r="G16" s="83">
        <v>10222</v>
      </c>
      <c r="H16" s="83">
        <v>25134</v>
      </c>
      <c r="I16" s="84">
        <v>11488</v>
      </c>
      <c r="J16" s="84">
        <v>21027</v>
      </c>
      <c r="K16" s="84">
        <v>22841</v>
      </c>
      <c r="L16" s="6"/>
      <c r="M16" s="6"/>
      <c r="N16" s="82">
        <f t="shared" si="0"/>
        <v>18452</v>
      </c>
      <c r="O16" s="22"/>
      <c r="Q16" s="22"/>
    </row>
  </sheetData>
  <mergeCells count="1">
    <mergeCell ref="B6:N6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00F7E-36C9-41B5-B781-AB25A3BFFB67}">
  <dimension ref="A2:P16"/>
  <sheetViews>
    <sheetView topLeftCell="A11" workbookViewId="0">
      <pane xSplit="1" topLeftCell="B1" activePane="topRight" state="frozen"/>
      <selection activeCell="A2" sqref="A2"/>
      <selection pane="topRight" activeCell="J15" sqref="J15"/>
    </sheetView>
  </sheetViews>
  <sheetFormatPr defaultRowHeight="14.4" x14ac:dyDescent="0.3"/>
  <cols>
    <col min="1" max="1" width="48.33203125" bestFit="1" customWidth="1"/>
    <col min="10" max="10" width="9.109375" bestFit="1" customWidth="1"/>
    <col min="13" max="13" width="11.5546875" bestFit="1" customWidth="1"/>
  </cols>
  <sheetData>
    <row r="2" spans="1:16" ht="81.599999999999994" customHeight="1" x14ac:dyDescent="0.3"/>
    <row r="3" spans="1:16" ht="15.6" customHeight="1" x14ac:dyDescent="0.3"/>
    <row r="5" spans="1:16" ht="21" x14ac:dyDescent="0.4">
      <c r="A5" s="68" t="s">
        <v>286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</row>
    <row r="6" spans="1:16" x14ac:dyDescent="0.3">
      <c r="B6" s="117" t="s">
        <v>86</v>
      </c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</row>
    <row r="7" spans="1:16" x14ac:dyDescent="0.3">
      <c r="A7" s="6"/>
      <c r="B7" s="78">
        <v>2016</v>
      </c>
      <c r="C7" s="78">
        <v>2017</v>
      </c>
      <c r="D7" s="78">
        <v>2018</v>
      </c>
      <c r="E7" s="78">
        <v>2019</v>
      </c>
      <c r="F7" s="78">
        <v>2020</v>
      </c>
      <c r="G7" s="78">
        <v>2021</v>
      </c>
      <c r="H7" s="78">
        <v>2022</v>
      </c>
      <c r="I7" s="78">
        <v>2023</v>
      </c>
      <c r="J7" s="78">
        <v>2024</v>
      </c>
      <c r="K7" s="102"/>
      <c r="L7" s="102"/>
      <c r="M7" s="75" t="s">
        <v>71</v>
      </c>
    </row>
    <row r="8" spans="1:16" x14ac:dyDescent="0.3">
      <c r="A8" s="70" t="s">
        <v>0</v>
      </c>
      <c r="B8" s="20"/>
      <c r="C8" s="20"/>
      <c r="D8" s="20"/>
      <c r="E8" s="20"/>
      <c r="F8" s="20">
        <v>2491</v>
      </c>
      <c r="G8" s="20">
        <v>3192</v>
      </c>
      <c r="H8" s="103">
        <v>3758</v>
      </c>
      <c r="I8" s="82">
        <v>3379</v>
      </c>
      <c r="J8" s="82">
        <v>3631</v>
      </c>
      <c r="M8" s="82">
        <f>AVERAGE(H8:J8)</f>
        <v>3589.3333333333335</v>
      </c>
      <c r="N8" s="22"/>
      <c r="O8" s="22"/>
      <c r="P8" s="22"/>
    </row>
    <row r="9" spans="1:16" x14ac:dyDescent="0.3">
      <c r="A9" s="70" t="s">
        <v>1</v>
      </c>
      <c r="B9" s="20"/>
      <c r="C9" s="20"/>
      <c r="D9" s="20"/>
      <c r="E9" s="20"/>
      <c r="F9" s="20">
        <v>61</v>
      </c>
      <c r="G9" s="20">
        <v>105</v>
      </c>
      <c r="H9" s="103">
        <v>44</v>
      </c>
      <c r="I9" s="82">
        <v>148</v>
      </c>
      <c r="J9" s="82">
        <v>158</v>
      </c>
      <c r="M9" s="82">
        <f>AVERAGE(H9:J9)</f>
        <v>116.66666666666667</v>
      </c>
      <c r="N9" s="22"/>
      <c r="O9" s="22"/>
      <c r="P9" s="22"/>
    </row>
    <row r="10" spans="1:16" x14ac:dyDescent="0.3">
      <c r="A10" s="70" t="s">
        <v>2</v>
      </c>
      <c r="B10" s="20"/>
      <c r="C10" s="20"/>
      <c r="D10" s="20"/>
      <c r="E10" s="20"/>
      <c r="F10" s="20">
        <v>86</v>
      </c>
      <c r="G10" s="20">
        <v>146</v>
      </c>
      <c r="H10" s="103">
        <v>328</v>
      </c>
      <c r="I10" s="82">
        <v>204</v>
      </c>
      <c r="J10" s="82">
        <v>136</v>
      </c>
      <c r="M10" s="82">
        <f t="shared" ref="M10:M16" si="0">AVERAGE(H10:J10)</f>
        <v>222.66666666666666</v>
      </c>
      <c r="N10" s="22"/>
      <c r="O10" s="22"/>
      <c r="P10" s="22"/>
    </row>
    <row r="11" spans="1:16" x14ac:dyDescent="0.3">
      <c r="A11" s="70" t="s">
        <v>3</v>
      </c>
      <c r="B11" s="20"/>
      <c r="C11" s="20"/>
      <c r="D11" s="20"/>
      <c r="E11" s="20"/>
      <c r="F11" s="20">
        <v>294</v>
      </c>
      <c r="G11" s="20">
        <v>449</v>
      </c>
      <c r="H11" s="103">
        <v>657</v>
      </c>
      <c r="I11" s="82">
        <v>692</v>
      </c>
      <c r="J11" s="82">
        <v>638</v>
      </c>
      <c r="M11" s="82">
        <f t="shared" si="0"/>
        <v>662.33333333333337</v>
      </c>
      <c r="N11" s="22"/>
      <c r="O11" s="22"/>
      <c r="P11" s="22"/>
    </row>
    <row r="12" spans="1:16" x14ac:dyDescent="0.3">
      <c r="A12" s="70" t="s">
        <v>4</v>
      </c>
      <c r="B12" s="20"/>
      <c r="C12" s="20"/>
      <c r="D12" s="20"/>
      <c r="E12" s="20"/>
      <c r="F12" s="20">
        <v>98</v>
      </c>
      <c r="G12" s="20">
        <v>120</v>
      </c>
      <c r="H12" s="103">
        <v>314</v>
      </c>
      <c r="I12" s="82">
        <v>258</v>
      </c>
      <c r="J12" s="82">
        <v>127</v>
      </c>
      <c r="M12" s="82">
        <f t="shared" si="0"/>
        <v>233</v>
      </c>
      <c r="N12" s="22"/>
      <c r="O12" s="22"/>
      <c r="P12" s="22"/>
    </row>
    <row r="13" spans="1:16" x14ac:dyDescent="0.3">
      <c r="A13" s="70" t="s">
        <v>5</v>
      </c>
      <c r="B13" s="20"/>
      <c r="C13" s="20"/>
      <c r="D13" s="20"/>
      <c r="E13" s="20"/>
      <c r="F13" s="20">
        <v>182</v>
      </c>
      <c r="G13" s="20">
        <v>180</v>
      </c>
      <c r="H13" s="103">
        <v>86</v>
      </c>
      <c r="I13" s="82">
        <v>46</v>
      </c>
      <c r="J13" s="82">
        <v>123</v>
      </c>
      <c r="M13" s="82">
        <f t="shared" si="0"/>
        <v>85</v>
      </c>
      <c r="N13" s="22"/>
      <c r="O13" s="22"/>
      <c r="P13" s="22"/>
    </row>
    <row r="14" spans="1:16" x14ac:dyDescent="0.3">
      <c r="A14" s="70" t="s">
        <v>6</v>
      </c>
      <c r="B14" s="20"/>
      <c r="C14" s="20"/>
      <c r="D14" s="20"/>
      <c r="E14" s="20"/>
      <c r="F14" s="20">
        <v>44</v>
      </c>
      <c r="G14" s="20">
        <v>121</v>
      </c>
      <c r="H14" s="103">
        <v>240</v>
      </c>
      <c r="I14" s="82">
        <v>367</v>
      </c>
      <c r="J14" s="82">
        <v>167</v>
      </c>
      <c r="M14" s="82">
        <f t="shared" si="0"/>
        <v>258</v>
      </c>
      <c r="N14" s="22"/>
      <c r="O14" s="22"/>
      <c r="P14" s="22"/>
    </row>
    <row r="15" spans="1:16" x14ac:dyDescent="0.3">
      <c r="A15" s="70" t="s">
        <v>7</v>
      </c>
      <c r="B15" s="20"/>
      <c r="C15" s="20"/>
      <c r="D15" s="20"/>
      <c r="E15" s="20"/>
      <c r="F15" s="20">
        <v>168</v>
      </c>
      <c r="G15" s="20">
        <v>455</v>
      </c>
      <c r="H15" s="103">
        <v>679</v>
      </c>
      <c r="I15" s="82">
        <v>799</v>
      </c>
      <c r="J15" s="82">
        <v>776</v>
      </c>
      <c r="M15" s="82">
        <f t="shared" si="0"/>
        <v>751.33333333333337</v>
      </c>
      <c r="N15" s="22"/>
      <c r="O15" s="22"/>
      <c r="P15" s="22"/>
    </row>
    <row r="16" spans="1:16" x14ac:dyDescent="0.3">
      <c r="A16" s="72" t="s">
        <v>8</v>
      </c>
      <c r="B16" s="83"/>
      <c r="C16" s="83"/>
      <c r="D16" s="83"/>
      <c r="E16" s="83"/>
      <c r="F16" s="83">
        <v>334</v>
      </c>
      <c r="G16" s="83">
        <v>477</v>
      </c>
      <c r="H16" s="104">
        <v>279</v>
      </c>
      <c r="I16" s="84">
        <v>280</v>
      </c>
      <c r="J16" s="84">
        <v>202</v>
      </c>
      <c r="K16" s="6"/>
      <c r="L16" s="6"/>
      <c r="M16" s="82">
        <f t="shared" si="0"/>
        <v>253.66666666666666</v>
      </c>
      <c r="N16" s="22"/>
      <c r="O16" s="22"/>
      <c r="P16" s="22"/>
    </row>
  </sheetData>
  <mergeCells count="1">
    <mergeCell ref="B6:M6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A5110-EC18-43FA-A5B8-EDDEAC8FB854}">
  <dimension ref="A2:BL29"/>
  <sheetViews>
    <sheetView topLeftCell="AC11" workbookViewId="0">
      <selection activeCell="AP21" sqref="AP21:AR29"/>
    </sheetView>
  </sheetViews>
  <sheetFormatPr defaultRowHeight="14.4" x14ac:dyDescent="0.3"/>
  <cols>
    <col min="1" max="1" width="53.109375" bestFit="1" customWidth="1"/>
    <col min="12" max="12" width="2.44140625" customWidth="1"/>
    <col min="13" max="13" width="8" customWidth="1"/>
    <col min="23" max="23" width="2.5546875" customWidth="1"/>
    <col min="24" max="24" width="8.88671875" customWidth="1"/>
    <col min="34" max="34" width="2.6640625" customWidth="1"/>
    <col min="47" max="47" width="9.5546875" customWidth="1"/>
    <col min="58" max="58" width="11.33203125" customWidth="1"/>
    <col min="59" max="59" width="16.5546875" bestFit="1" customWidth="1"/>
    <col min="60" max="60" width="9.5546875" customWidth="1"/>
    <col min="61" max="61" width="16.5546875" customWidth="1"/>
    <col min="63" max="63" width="20.5546875" bestFit="1" customWidth="1"/>
  </cols>
  <sheetData>
    <row r="2" spans="1:64" ht="73.95" customHeight="1" x14ac:dyDescent="0.3"/>
    <row r="5" spans="1:64" ht="21" x14ac:dyDescent="0.4">
      <c r="A5" s="68" t="s">
        <v>90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</row>
    <row r="6" spans="1:64" x14ac:dyDescent="0.3">
      <c r="B6" s="117" t="s">
        <v>257</v>
      </c>
      <c r="C6" s="117"/>
      <c r="D6" s="117"/>
      <c r="E6" s="117"/>
      <c r="F6" s="117"/>
      <c r="G6" s="117"/>
      <c r="H6" s="117"/>
      <c r="I6" s="117"/>
      <c r="J6" s="117"/>
      <c r="K6" s="117"/>
      <c r="L6" s="79"/>
      <c r="M6" s="117" t="s">
        <v>258</v>
      </c>
      <c r="N6" s="117"/>
      <c r="O6" s="117"/>
      <c r="P6" s="117"/>
      <c r="Q6" s="117"/>
      <c r="R6" s="117"/>
      <c r="S6" s="117"/>
      <c r="T6" s="117"/>
      <c r="U6" s="117"/>
      <c r="V6" s="117"/>
      <c r="W6" s="79"/>
      <c r="X6" s="117" t="s">
        <v>259</v>
      </c>
      <c r="Y6" s="117"/>
      <c r="Z6" s="117"/>
      <c r="AA6" s="117"/>
      <c r="AB6" s="117"/>
      <c r="AC6" s="117"/>
      <c r="AD6" s="117"/>
      <c r="AE6" s="117"/>
      <c r="AF6" s="117"/>
      <c r="AG6" s="117"/>
      <c r="AH6" s="71"/>
      <c r="AI6" s="117" t="s">
        <v>260</v>
      </c>
      <c r="AJ6" s="117"/>
      <c r="AK6" s="117"/>
      <c r="AL6" s="117"/>
      <c r="AM6" s="117"/>
      <c r="AN6" s="117"/>
      <c r="AO6" s="117"/>
      <c r="AP6" s="117"/>
      <c r="AQ6" s="117"/>
      <c r="AR6" s="117"/>
      <c r="AS6" s="21"/>
      <c r="AT6" s="21"/>
      <c r="AV6" s="117" t="s">
        <v>89</v>
      </c>
      <c r="AW6" s="117"/>
      <c r="AX6" s="117"/>
      <c r="AY6" s="117"/>
      <c r="AZ6" s="117"/>
      <c r="BA6" s="117"/>
      <c r="BB6" s="117"/>
      <c r="BC6" s="117"/>
      <c r="BD6" s="117"/>
      <c r="BE6" s="117"/>
    </row>
    <row r="7" spans="1:64" x14ac:dyDescent="0.3">
      <c r="A7" s="6"/>
      <c r="B7" s="74">
        <v>2015</v>
      </c>
      <c r="C7" s="74">
        <v>2016</v>
      </c>
      <c r="D7" s="74">
        <v>2017</v>
      </c>
      <c r="E7" s="74">
        <v>2018</v>
      </c>
      <c r="F7" s="74">
        <v>2019</v>
      </c>
      <c r="G7" s="74">
        <v>2020</v>
      </c>
      <c r="H7" s="74">
        <v>2021</v>
      </c>
      <c r="I7" s="74">
        <v>2022</v>
      </c>
      <c r="J7" s="74">
        <v>2023</v>
      </c>
      <c r="K7" s="74">
        <v>2024</v>
      </c>
      <c r="L7" s="71"/>
      <c r="M7" s="78">
        <v>2015</v>
      </c>
      <c r="N7" s="78">
        <v>2016</v>
      </c>
      <c r="O7" s="78">
        <v>2017</v>
      </c>
      <c r="P7" s="78">
        <v>2018</v>
      </c>
      <c r="Q7" s="78">
        <v>2019</v>
      </c>
      <c r="R7" s="78">
        <v>2020</v>
      </c>
      <c r="S7" s="78">
        <v>2021</v>
      </c>
      <c r="T7" s="78">
        <v>2022</v>
      </c>
      <c r="U7" s="78">
        <v>2023</v>
      </c>
      <c r="V7" s="78">
        <v>2024</v>
      </c>
      <c r="W7" s="71"/>
      <c r="X7" s="78">
        <v>2014</v>
      </c>
      <c r="Y7" s="78">
        <v>2015</v>
      </c>
      <c r="Z7" s="78">
        <v>2016</v>
      </c>
      <c r="AA7" s="78">
        <v>2017</v>
      </c>
      <c r="AB7" s="78">
        <v>2018</v>
      </c>
      <c r="AC7" s="78">
        <v>2019</v>
      </c>
      <c r="AD7" s="78">
        <v>2020</v>
      </c>
      <c r="AE7" s="78">
        <v>2021</v>
      </c>
      <c r="AF7" s="78">
        <v>2022</v>
      </c>
      <c r="AG7" s="78">
        <v>2023</v>
      </c>
      <c r="AH7" s="71"/>
      <c r="AI7" s="78">
        <v>2014</v>
      </c>
      <c r="AJ7" s="78">
        <v>2015</v>
      </c>
      <c r="AK7" s="78">
        <v>2016</v>
      </c>
      <c r="AL7" s="78">
        <v>2017</v>
      </c>
      <c r="AM7" s="78">
        <v>2018</v>
      </c>
      <c r="AN7" s="78">
        <v>2019</v>
      </c>
      <c r="AO7" s="78">
        <v>2020</v>
      </c>
      <c r="AP7" s="78">
        <v>2021</v>
      </c>
      <c r="AQ7" s="78">
        <v>2022</v>
      </c>
      <c r="AR7" s="78">
        <v>2023</v>
      </c>
      <c r="AS7" s="21"/>
      <c r="AT7" s="21"/>
      <c r="AV7" s="78">
        <v>2015</v>
      </c>
      <c r="AW7" s="78">
        <v>2016</v>
      </c>
      <c r="AX7" s="78">
        <v>2017</v>
      </c>
      <c r="AY7" s="78">
        <v>2018</v>
      </c>
      <c r="AZ7" s="78">
        <v>2019</v>
      </c>
      <c r="BA7" s="78">
        <v>2020</v>
      </c>
      <c r="BB7" s="78">
        <v>2021</v>
      </c>
      <c r="BC7" s="75">
        <v>2022</v>
      </c>
      <c r="BD7" s="75">
        <v>2023</v>
      </c>
      <c r="BE7" s="75">
        <v>2024</v>
      </c>
      <c r="BG7" s="76" t="s">
        <v>70</v>
      </c>
      <c r="BI7" s="75" t="s">
        <v>71</v>
      </c>
      <c r="BK7" s="9" t="s">
        <v>11</v>
      </c>
      <c r="BL7" s="10"/>
    </row>
    <row r="8" spans="1:64" x14ac:dyDescent="0.3">
      <c r="A8" s="70" t="s">
        <v>0</v>
      </c>
      <c r="B8">
        <v>533</v>
      </c>
      <c r="C8">
        <v>538</v>
      </c>
      <c r="D8">
        <v>464</v>
      </c>
      <c r="E8">
        <v>513</v>
      </c>
      <c r="F8">
        <v>356</v>
      </c>
      <c r="G8">
        <v>368</v>
      </c>
      <c r="H8">
        <v>380</v>
      </c>
      <c r="I8">
        <v>352</v>
      </c>
      <c r="J8">
        <v>440</v>
      </c>
      <c r="K8">
        <v>355</v>
      </c>
      <c r="L8" s="71"/>
      <c r="M8">
        <v>20</v>
      </c>
      <c r="N8">
        <v>36</v>
      </c>
      <c r="O8">
        <v>42</v>
      </c>
      <c r="P8">
        <v>44</v>
      </c>
      <c r="Q8">
        <v>25</v>
      </c>
      <c r="R8">
        <v>39</v>
      </c>
      <c r="S8">
        <v>31</v>
      </c>
      <c r="T8">
        <v>29</v>
      </c>
      <c r="U8">
        <v>29</v>
      </c>
      <c r="V8">
        <v>33</v>
      </c>
      <c r="W8" s="71"/>
      <c r="X8" s="11">
        <f>ROUND(X21/100,1)</f>
        <v>13.3</v>
      </c>
      <c r="Y8" s="11">
        <f>ROUND(Y21/100,1)</f>
        <v>12.6</v>
      </c>
      <c r="Z8" s="11">
        <f t="shared" ref="Z8:AG8" si="0">ROUND(Z21/100,1)</f>
        <v>11.2</v>
      </c>
      <c r="AA8" s="11">
        <f t="shared" si="0"/>
        <v>11.1</v>
      </c>
      <c r="AB8" s="11">
        <f t="shared" si="0"/>
        <v>11.1</v>
      </c>
      <c r="AC8" s="11">
        <f t="shared" si="0"/>
        <v>10.4</v>
      </c>
      <c r="AD8" s="11">
        <f t="shared" si="0"/>
        <v>9.1999999999999993</v>
      </c>
      <c r="AE8" s="11">
        <f t="shared" si="0"/>
        <v>9.1</v>
      </c>
      <c r="AF8" s="11">
        <f t="shared" si="0"/>
        <v>9.9</v>
      </c>
      <c r="AG8" s="11">
        <f t="shared" si="0"/>
        <v>10.8</v>
      </c>
      <c r="AH8" s="71"/>
      <c r="AI8" s="11">
        <f>ROUND(AI21/100,1)</f>
        <v>0.7</v>
      </c>
      <c r="AJ8" s="11">
        <f t="shared" ref="AJ8:AR8" si="1">ROUND(AJ21/100,1)</f>
        <v>1</v>
      </c>
      <c r="AK8" s="11">
        <f t="shared" si="1"/>
        <v>1</v>
      </c>
      <c r="AL8" s="11">
        <f t="shared" si="1"/>
        <v>0.8</v>
      </c>
      <c r="AM8" s="11">
        <f t="shared" si="1"/>
        <v>0.7</v>
      </c>
      <c r="AN8" s="11">
        <f t="shared" si="1"/>
        <v>0.7</v>
      </c>
      <c r="AO8" s="11">
        <f t="shared" si="1"/>
        <v>0.7</v>
      </c>
      <c r="AP8" s="11">
        <f t="shared" si="1"/>
        <v>0.7</v>
      </c>
      <c r="AQ8" s="11">
        <f t="shared" si="1"/>
        <v>0.6</v>
      </c>
      <c r="AR8" s="11">
        <f t="shared" si="1"/>
        <v>0.8</v>
      </c>
      <c r="AV8" s="11">
        <f>(B8+(M8*$BL$9))/('Awards per 100 FTE'!X8+('Awards per 100 FTE'!AI8*$BL$9))</f>
        <v>39.5</v>
      </c>
      <c r="AW8" s="11">
        <f>(C8+(N8*$BL$9))/('Awards per 100 FTE'!Y8+('Awards per 100 FTE'!AJ8*$BL$9))</f>
        <v>42.205882352941181</v>
      </c>
      <c r="AX8" s="11">
        <f>(D8+(O8*$BL$9))/('Awards per 100 FTE'!Z8+('Awards per 100 FTE'!AK8*$BL$9))</f>
        <v>41.475409836065573</v>
      </c>
      <c r="AY8" s="11">
        <f>(E8+(P8*$BL$9))/('Awards per 100 FTE'!AA8+('Awards per 100 FTE'!AL8*$BL$9))</f>
        <v>46.806722689075627</v>
      </c>
      <c r="AZ8" s="11">
        <f>(F8+(Q8*$BL$9))/('Awards per 100 FTE'!AB8+('Awards per 100 FTE'!AM8*$BL$9))</f>
        <v>32.288135593220339</v>
      </c>
      <c r="BA8" s="11">
        <f>(G8+(R8*$BL$9))/('Awards per 100 FTE'!AC8+('Awards per 100 FTE'!AN8*$BL$9))</f>
        <v>36.666666666666664</v>
      </c>
      <c r="BB8" s="11">
        <f>(H8+(S8*$BL$9))/('Awards per 100 FTE'!AD8+('Awards per 100 FTE'!AO8*$BL$9))</f>
        <v>41.515151515151523</v>
      </c>
      <c r="BC8" s="88">
        <f>(I8+(T8*$BL$9))/('Awards per 100 FTE'!AE8+('Awards per 100 FTE'!AP8*$BL$9))</f>
        <v>38.87755102040817</v>
      </c>
      <c r="BD8" s="88">
        <f>(J8+(U8*$BL$9))/('Awards per 100 FTE'!AF8+('Awards per 100 FTE'!AQ8*$BL$9))</f>
        <v>44.666666666666664</v>
      </c>
      <c r="BE8" s="88">
        <f>(K8+(V8*$BL$9))/('Awards per 100 FTE'!AG8+('Awards per 100 FTE'!AR8*$BL$9))</f>
        <v>33.448275862068961</v>
      </c>
      <c r="BG8" s="80">
        <f>STDEVA(AV8:BE8)</f>
        <v>4.6165958734618551</v>
      </c>
      <c r="BH8" s="5"/>
      <c r="BI8" s="88">
        <f>AVERAGE(BC8:BE8)</f>
        <v>38.997497849714598</v>
      </c>
      <c r="BK8" s="3"/>
      <c r="BL8" s="4" t="s">
        <v>10</v>
      </c>
    </row>
    <row r="9" spans="1:64" x14ac:dyDescent="0.3">
      <c r="A9" s="70" t="s">
        <v>1</v>
      </c>
      <c r="B9">
        <v>408</v>
      </c>
      <c r="C9">
        <v>383</v>
      </c>
      <c r="D9">
        <v>381</v>
      </c>
      <c r="E9">
        <v>381</v>
      </c>
      <c r="F9">
        <v>329</v>
      </c>
      <c r="G9">
        <v>318</v>
      </c>
      <c r="H9">
        <v>345</v>
      </c>
      <c r="I9">
        <v>303</v>
      </c>
      <c r="J9">
        <v>366</v>
      </c>
      <c r="K9">
        <v>412</v>
      </c>
      <c r="L9" s="71"/>
      <c r="M9">
        <v>5</v>
      </c>
      <c r="N9">
        <v>8</v>
      </c>
      <c r="O9">
        <v>6</v>
      </c>
      <c r="P9">
        <v>1</v>
      </c>
      <c r="Q9">
        <v>6</v>
      </c>
      <c r="R9">
        <v>1</v>
      </c>
      <c r="S9">
        <v>1</v>
      </c>
      <c r="T9">
        <v>3</v>
      </c>
      <c r="U9">
        <v>0</v>
      </c>
      <c r="V9">
        <v>1</v>
      </c>
      <c r="W9" s="71"/>
      <c r="X9" s="11">
        <f t="shared" ref="X9:AG16" si="2">ROUND(X22/100,1)</f>
        <v>13.3</v>
      </c>
      <c r="Y9" s="11">
        <f t="shared" si="2"/>
        <v>13.2</v>
      </c>
      <c r="Z9" s="11">
        <f t="shared" si="2"/>
        <v>12.6</v>
      </c>
      <c r="AA9" s="11">
        <f t="shared" si="2"/>
        <v>12.2</v>
      </c>
      <c r="AB9" s="11">
        <f t="shared" si="2"/>
        <v>12.5</v>
      </c>
      <c r="AC9" s="11">
        <f t="shared" si="2"/>
        <v>12</v>
      </c>
      <c r="AD9" s="11">
        <f t="shared" si="2"/>
        <v>11.2</v>
      </c>
      <c r="AE9" s="11">
        <f t="shared" si="2"/>
        <v>11.4</v>
      </c>
      <c r="AF9" s="11">
        <f t="shared" si="2"/>
        <v>12.8</v>
      </c>
      <c r="AG9" s="11">
        <f t="shared" si="2"/>
        <v>14.1</v>
      </c>
      <c r="AH9" s="71"/>
      <c r="AI9" s="11">
        <f t="shared" ref="AI9:AR16" si="3">ROUND(AI22/100,1)</f>
        <v>0.1</v>
      </c>
      <c r="AJ9" s="11">
        <f t="shared" si="3"/>
        <v>0.2</v>
      </c>
      <c r="AK9" s="11">
        <f t="shared" si="3"/>
        <v>0.1</v>
      </c>
      <c r="AL9" s="11">
        <f t="shared" si="3"/>
        <v>0.1</v>
      </c>
      <c r="AM9" s="11">
        <f t="shared" si="3"/>
        <v>0.1</v>
      </c>
      <c r="AN9" s="11">
        <f t="shared" si="3"/>
        <v>0.1</v>
      </c>
      <c r="AO9" s="11">
        <f t="shared" si="3"/>
        <v>0.1</v>
      </c>
      <c r="AP9" s="11">
        <f t="shared" si="3"/>
        <v>0.1</v>
      </c>
      <c r="AQ9" s="11">
        <f t="shared" si="3"/>
        <v>0.1</v>
      </c>
      <c r="AR9" s="11">
        <f t="shared" si="3"/>
        <v>0.2</v>
      </c>
      <c r="AV9" s="11">
        <f>(B9+(M9*$BL$9))/('Awards per 100 FTE'!X9+('Awards per 100 FTE'!AI9*$BL$9))</f>
        <v>30.82089552238806</v>
      </c>
      <c r="AW9" s="11">
        <f>(C9+(N9*$BL$9))/('Awards per 100 FTE'!Y9+('Awards per 100 FTE'!AJ9*$BL$9))</f>
        <v>29.179104477611943</v>
      </c>
      <c r="AX9" s="11">
        <f>(D9+(O9*$BL$9))/('Awards per 100 FTE'!Z9+('Awards per 100 FTE'!AK9*$BL$9))</f>
        <v>30.472440944881892</v>
      </c>
      <c r="AY9" s="11">
        <f>(E9+(P9*$BL$9))/('Awards per 100 FTE'!AA9+('Awards per 100 FTE'!AL9*$BL$9))</f>
        <v>31.056910569105693</v>
      </c>
      <c r="AZ9" s="11">
        <f>(F9+(Q9*$BL$9))/('Awards per 100 FTE'!AB9+('Awards per 100 FTE'!AM9*$BL$9))</f>
        <v>26.587301587301589</v>
      </c>
      <c r="BA9" s="11">
        <f>(G9+(R9*$BL$9))/('Awards per 100 FTE'!AC9+('Awards per 100 FTE'!AN9*$BL$9))</f>
        <v>26.363636363636363</v>
      </c>
      <c r="BB9" s="11">
        <f>(H9+(S9*$BL$9))/('Awards per 100 FTE'!AD9+('Awards per 100 FTE'!AO9*$BL$9))</f>
        <v>30.619469026548675</v>
      </c>
      <c r="BC9" s="88">
        <f>(I9+(T9*$BL$9))/('Awards per 100 FTE'!AE9+('Awards per 100 FTE'!AP9*$BL$9))</f>
        <v>26.608695652173914</v>
      </c>
      <c r="BD9" s="88">
        <f>(J9+(U9*$BL$9))/('Awards per 100 FTE'!AF9+('Awards per 100 FTE'!AQ9*$BL$9))</f>
        <v>28.372093023255815</v>
      </c>
      <c r="BE9" s="88">
        <f>(K9+(V9*$BL$9))/('Awards per 100 FTE'!AG9+('Awards per 100 FTE'!AR9*$BL$9))</f>
        <v>28.881118881118883</v>
      </c>
      <c r="BG9" s="80">
        <f t="shared" ref="BG9:BG16" si="4">STDEVA(AV9:BE9)</f>
        <v>1.860699741756815</v>
      </c>
      <c r="BH9" s="5"/>
      <c r="BI9" s="88">
        <f t="shared" ref="BI9:BI15" si="5">AVERAGE(BC9:BE9)</f>
        <v>27.953969185516204</v>
      </c>
      <c r="BK9" t="s">
        <v>11</v>
      </c>
      <c r="BL9" s="11">
        <v>1</v>
      </c>
    </row>
    <row r="10" spans="1:64" x14ac:dyDescent="0.3">
      <c r="A10" s="70" t="s">
        <v>2</v>
      </c>
      <c r="B10">
        <v>106</v>
      </c>
      <c r="C10">
        <v>93</v>
      </c>
      <c r="D10">
        <v>94</v>
      </c>
      <c r="E10">
        <v>62</v>
      </c>
      <c r="F10">
        <v>89</v>
      </c>
      <c r="G10">
        <v>62</v>
      </c>
      <c r="H10">
        <v>76</v>
      </c>
      <c r="I10">
        <v>43</v>
      </c>
      <c r="J10">
        <v>71</v>
      </c>
      <c r="K10">
        <v>52</v>
      </c>
      <c r="L10" s="71"/>
      <c r="M10">
        <v>0</v>
      </c>
      <c r="N10">
        <v>0</v>
      </c>
      <c r="O10">
        <v>2</v>
      </c>
      <c r="P10">
        <v>1</v>
      </c>
      <c r="Q10">
        <v>1</v>
      </c>
      <c r="R10">
        <v>1</v>
      </c>
      <c r="S10">
        <v>1</v>
      </c>
      <c r="T10">
        <v>2</v>
      </c>
      <c r="U10">
        <v>0</v>
      </c>
      <c r="V10">
        <v>1</v>
      </c>
      <c r="W10" s="71"/>
      <c r="X10" s="11">
        <f t="shared" si="2"/>
        <v>3.3</v>
      </c>
      <c r="Y10" s="11">
        <f t="shared" si="2"/>
        <v>2.2999999999999998</v>
      </c>
      <c r="Z10" s="11">
        <f t="shared" si="2"/>
        <v>1.9</v>
      </c>
      <c r="AA10" s="11">
        <f t="shared" si="2"/>
        <v>1.8</v>
      </c>
      <c r="AB10" s="11">
        <f t="shared" si="2"/>
        <v>1.7</v>
      </c>
      <c r="AC10" s="11">
        <f t="shared" si="2"/>
        <v>1.5</v>
      </c>
      <c r="AD10" s="11">
        <f t="shared" si="2"/>
        <v>1.3</v>
      </c>
      <c r="AE10" s="11">
        <f t="shared" si="2"/>
        <v>1.4</v>
      </c>
      <c r="AF10" s="11">
        <f t="shared" si="2"/>
        <v>1.5</v>
      </c>
      <c r="AG10" s="11">
        <f t="shared" si="2"/>
        <v>1.8</v>
      </c>
      <c r="AH10" s="71"/>
      <c r="AI10" s="11">
        <f t="shared" si="3"/>
        <v>0</v>
      </c>
      <c r="AJ10" s="11">
        <f t="shared" si="3"/>
        <v>0</v>
      </c>
      <c r="AK10" s="11">
        <f t="shared" si="3"/>
        <v>0</v>
      </c>
      <c r="AL10" s="11">
        <f t="shared" si="3"/>
        <v>0</v>
      </c>
      <c r="AM10" s="11">
        <f t="shared" si="3"/>
        <v>0</v>
      </c>
      <c r="AN10" s="11">
        <f t="shared" si="3"/>
        <v>0</v>
      </c>
      <c r="AO10" s="11">
        <f t="shared" si="3"/>
        <v>0</v>
      </c>
      <c r="AP10" s="11">
        <f t="shared" si="3"/>
        <v>0</v>
      </c>
      <c r="AQ10" s="11">
        <f t="shared" si="3"/>
        <v>0</v>
      </c>
      <c r="AR10" s="11">
        <f t="shared" si="3"/>
        <v>0</v>
      </c>
      <c r="AV10" s="11">
        <f>(B10+(M10*$BL$9))/('Awards per 100 FTE'!X10+('Awards per 100 FTE'!AI10*$BL$9))</f>
        <v>32.121212121212125</v>
      </c>
      <c r="AW10" s="11">
        <f>(C10+(N10*$BL$9))/('Awards per 100 FTE'!Y10+('Awards per 100 FTE'!AJ10*$BL$9))</f>
        <v>40.434782608695656</v>
      </c>
      <c r="AX10" s="11">
        <f>(D10+(O10*$BL$9))/('Awards per 100 FTE'!Z10+('Awards per 100 FTE'!AK10*$BL$9))</f>
        <v>50.526315789473685</v>
      </c>
      <c r="AY10" s="11">
        <f>(E10+(P10*$BL$9))/('Awards per 100 FTE'!AA10+('Awards per 100 FTE'!AL10*$BL$9))</f>
        <v>35</v>
      </c>
      <c r="AZ10" s="11">
        <f>(F10+(Q10*$BL$9))/('Awards per 100 FTE'!AB10+('Awards per 100 FTE'!AM10*$BL$9))</f>
        <v>52.941176470588239</v>
      </c>
      <c r="BA10" s="11">
        <f>(G10+(R10*$BL$9))/('Awards per 100 FTE'!AC10+('Awards per 100 FTE'!AN10*$BL$9))</f>
        <v>42</v>
      </c>
      <c r="BB10" s="11">
        <f>(H10+(S10*$BL$9))/('Awards per 100 FTE'!AD10+('Awards per 100 FTE'!AO10*$BL$9))</f>
        <v>59.230769230769226</v>
      </c>
      <c r="BC10" s="88">
        <f>(I10+(T10*$BL$9))/('Awards per 100 FTE'!AE10+('Awards per 100 FTE'!AP10*$BL$9))</f>
        <v>32.142857142857146</v>
      </c>
      <c r="BD10" s="88">
        <f>(J10+(U10*$BL$9))/('Awards per 100 FTE'!AF10+('Awards per 100 FTE'!AQ10*$BL$9))</f>
        <v>47.333333333333336</v>
      </c>
      <c r="BE10" s="88">
        <f>(K10+(V10*$BL$9))/('Awards per 100 FTE'!AG10+('Awards per 100 FTE'!AR10*$BL$9))</f>
        <v>29.444444444444443</v>
      </c>
      <c r="BG10" s="80">
        <f t="shared" si="4"/>
        <v>10.118513369958922</v>
      </c>
      <c r="BH10" s="5"/>
      <c r="BI10" s="88">
        <f t="shared" si="5"/>
        <v>36.306878306878311</v>
      </c>
    </row>
    <row r="11" spans="1:64" x14ac:dyDescent="0.3">
      <c r="A11" s="70" t="s">
        <v>3</v>
      </c>
      <c r="B11">
        <v>286</v>
      </c>
      <c r="C11">
        <v>295</v>
      </c>
      <c r="D11">
        <v>272</v>
      </c>
      <c r="E11">
        <v>249</v>
      </c>
      <c r="F11">
        <v>269</v>
      </c>
      <c r="G11">
        <v>202</v>
      </c>
      <c r="H11">
        <v>174</v>
      </c>
      <c r="I11">
        <v>123</v>
      </c>
      <c r="J11">
        <v>169</v>
      </c>
      <c r="K11">
        <v>187</v>
      </c>
      <c r="L11" s="71"/>
      <c r="M11">
        <v>109</v>
      </c>
      <c r="N11">
        <v>100</v>
      </c>
      <c r="O11">
        <v>88</v>
      </c>
      <c r="P11">
        <v>109</v>
      </c>
      <c r="Q11">
        <v>66</v>
      </c>
      <c r="R11">
        <v>64</v>
      </c>
      <c r="S11">
        <v>38</v>
      </c>
      <c r="T11">
        <v>23</v>
      </c>
      <c r="U11">
        <v>40</v>
      </c>
      <c r="V11">
        <v>56</v>
      </c>
      <c r="W11" s="71"/>
      <c r="X11" s="11">
        <f t="shared" si="2"/>
        <v>10.5</v>
      </c>
      <c r="Y11" s="11">
        <f t="shared" si="2"/>
        <v>10.1</v>
      </c>
      <c r="Z11" s="11">
        <f t="shared" si="2"/>
        <v>9.6</v>
      </c>
      <c r="AA11" s="11">
        <f t="shared" si="2"/>
        <v>9.5</v>
      </c>
      <c r="AB11" s="11">
        <f t="shared" si="2"/>
        <v>9.4</v>
      </c>
      <c r="AC11" s="11">
        <f t="shared" si="2"/>
        <v>8.1</v>
      </c>
      <c r="AD11" s="11">
        <f t="shared" si="2"/>
        <v>6.9</v>
      </c>
      <c r="AE11" s="11">
        <f t="shared" si="2"/>
        <v>6.7</v>
      </c>
      <c r="AF11" s="11">
        <f t="shared" si="2"/>
        <v>7.2</v>
      </c>
      <c r="AG11" s="11">
        <f t="shared" si="2"/>
        <v>8.1999999999999993</v>
      </c>
      <c r="AH11" s="71"/>
      <c r="AI11" s="11">
        <f t="shared" si="3"/>
        <v>2.5</v>
      </c>
      <c r="AJ11" s="11">
        <f t="shared" si="3"/>
        <v>2.2000000000000002</v>
      </c>
      <c r="AK11" s="11">
        <f t="shared" si="3"/>
        <v>1.7</v>
      </c>
      <c r="AL11" s="11">
        <f t="shared" si="3"/>
        <v>1.4</v>
      </c>
      <c r="AM11" s="11">
        <f t="shared" si="3"/>
        <v>1.5</v>
      </c>
      <c r="AN11" s="11">
        <f t="shared" si="3"/>
        <v>1.3</v>
      </c>
      <c r="AO11" s="11">
        <f t="shared" si="3"/>
        <v>1.1000000000000001</v>
      </c>
      <c r="AP11" s="11">
        <f t="shared" si="3"/>
        <v>1.2</v>
      </c>
      <c r="AQ11" s="11">
        <f t="shared" si="3"/>
        <v>1.4</v>
      </c>
      <c r="AR11" s="11">
        <f t="shared" si="3"/>
        <v>1.4</v>
      </c>
      <c r="AV11" s="11">
        <f>(B11+(M11*$BL$9))/('Awards per 100 FTE'!X11+('Awards per 100 FTE'!AI11*$BL$9))</f>
        <v>30.384615384615383</v>
      </c>
      <c r="AW11" s="11">
        <f>(C11+(N11*$BL$9))/('Awards per 100 FTE'!Y11+('Awards per 100 FTE'!AJ11*$BL$9))</f>
        <v>32.113821138211378</v>
      </c>
      <c r="AX11" s="11">
        <f>(D11+(O11*$BL$9))/('Awards per 100 FTE'!Z11+('Awards per 100 FTE'!AK11*$BL$9))</f>
        <v>31.858407079646021</v>
      </c>
      <c r="AY11" s="11">
        <f>(E11+(P11*$BL$9))/('Awards per 100 FTE'!AA11+('Awards per 100 FTE'!AL11*$BL$9))</f>
        <v>32.844036697247702</v>
      </c>
      <c r="AZ11" s="11">
        <f>(F11+(Q11*$BL$9))/('Awards per 100 FTE'!AB11+('Awards per 100 FTE'!AM11*$BL$9))</f>
        <v>30.73394495412844</v>
      </c>
      <c r="BA11" s="11">
        <f>(G11+(R11*$BL$9))/('Awards per 100 FTE'!AC11+('Awards per 100 FTE'!AN11*$BL$9))</f>
        <v>28.297872340425531</v>
      </c>
      <c r="BB11" s="11">
        <f>(H11+(S11*$BL$9))/('Awards per 100 FTE'!AD11+('Awards per 100 FTE'!AO11*$BL$9))</f>
        <v>26.5</v>
      </c>
      <c r="BC11" s="88">
        <f>(I11+(T11*$BL$9))/('Awards per 100 FTE'!AE11+('Awards per 100 FTE'!AP11*$BL$9))</f>
        <v>18.481012658227847</v>
      </c>
      <c r="BD11" s="88">
        <f>(J11+(U11*$BL$9))/('Awards per 100 FTE'!AF11+('Awards per 100 FTE'!AQ11*$BL$9))</f>
        <v>24.302325581395351</v>
      </c>
      <c r="BE11" s="88">
        <f>(K11+(V11*$BL$9))/('Awards per 100 FTE'!AG11+('Awards per 100 FTE'!AR11*$BL$9))</f>
        <v>25.3125</v>
      </c>
      <c r="BG11" s="80">
        <f t="shared" si="4"/>
        <v>4.4995434306122712</v>
      </c>
      <c r="BH11" s="5"/>
      <c r="BI11" s="88">
        <f t="shared" si="5"/>
        <v>22.698612746541063</v>
      </c>
    </row>
    <row r="12" spans="1:64" x14ac:dyDescent="0.3">
      <c r="A12" s="70" t="s">
        <v>4</v>
      </c>
      <c r="B12">
        <v>272</v>
      </c>
      <c r="C12">
        <v>313</v>
      </c>
      <c r="D12">
        <v>243</v>
      </c>
      <c r="E12">
        <v>199</v>
      </c>
      <c r="F12">
        <v>215</v>
      </c>
      <c r="G12">
        <v>201</v>
      </c>
      <c r="H12">
        <v>235</v>
      </c>
      <c r="I12">
        <v>244</v>
      </c>
      <c r="J12">
        <v>238</v>
      </c>
      <c r="K12">
        <v>253</v>
      </c>
      <c r="L12" s="71"/>
      <c r="M12">
        <v>3</v>
      </c>
      <c r="N12">
        <v>0</v>
      </c>
      <c r="O12">
        <v>6</v>
      </c>
      <c r="P12">
        <v>5</v>
      </c>
      <c r="Q12">
        <v>2</v>
      </c>
      <c r="R12">
        <v>5</v>
      </c>
      <c r="S12">
        <v>2</v>
      </c>
      <c r="T12">
        <v>0</v>
      </c>
      <c r="U12">
        <v>4</v>
      </c>
      <c r="V12">
        <v>1</v>
      </c>
      <c r="W12" s="71"/>
      <c r="X12" s="11">
        <f t="shared" si="2"/>
        <v>11.5</v>
      </c>
      <c r="Y12" s="11">
        <f t="shared" si="2"/>
        <v>10.1</v>
      </c>
      <c r="Z12" s="11">
        <f t="shared" si="2"/>
        <v>8</v>
      </c>
      <c r="AA12" s="11">
        <f t="shared" si="2"/>
        <v>7.1</v>
      </c>
      <c r="AB12" s="11">
        <f t="shared" si="2"/>
        <v>7.6</v>
      </c>
      <c r="AC12" s="11">
        <f t="shared" si="2"/>
        <v>7</v>
      </c>
      <c r="AD12" s="11">
        <f t="shared" si="2"/>
        <v>6.9</v>
      </c>
      <c r="AE12" s="11">
        <f t="shared" si="2"/>
        <v>6.8</v>
      </c>
      <c r="AF12" s="11">
        <f t="shared" si="2"/>
        <v>7</v>
      </c>
      <c r="AG12" s="11">
        <f t="shared" si="2"/>
        <v>7</v>
      </c>
      <c r="AH12" s="71"/>
      <c r="AI12" s="11">
        <f t="shared" si="3"/>
        <v>0.1</v>
      </c>
      <c r="AJ12" s="11">
        <f t="shared" si="3"/>
        <v>0.1</v>
      </c>
      <c r="AK12" s="11">
        <f t="shared" si="3"/>
        <v>0.1</v>
      </c>
      <c r="AL12" s="11">
        <f t="shared" si="3"/>
        <v>0.1</v>
      </c>
      <c r="AM12" s="11">
        <f t="shared" si="3"/>
        <v>0.1</v>
      </c>
      <c r="AN12" s="11">
        <f t="shared" si="3"/>
        <v>0.1</v>
      </c>
      <c r="AO12" s="11">
        <f t="shared" si="3"/>
        <v>0</v>
      </c>
      <c r="AP12" s="11">
        <f t="shared" si="3"/>
        <v>0</v>
      </c>
      <c r="AQ12" s="11">
        <f t="shared" si="3"/>
        <v>0.1</v>
      </c>
      <c r="AR12" s="11">
        <f t="shared" si="3"/>
        <v>0.1</v>
      </c>
      <c r="AV12" s="11">
        <f>(B12+(M12*$BL$9))/('Awards per 100 FTE'!X12+('Awards per 100 FTE'!AI12*$BL$9))</f>
        <v>23.706896551724139</v>
      </c>
      <c r="AW12" s="11">
        <f>(C12+(N12*$BL$9))/('Awards per 100 FTE'!Y12+('Awards per 100 FTE'!AJ12*$BL$9))</f>
        <v>30.686274509803923</v>
      </c>
      <c r="AX12" s="11">
        <f>(D12+(O12*$BL$9))/('Awards per 100 FTE'!Z12+('Awards per 100 FTE'!AK12*$BL$9))</f>
        <v>30.74074074074074</v>
      </c>
      <c r="AY12" s="11">
        <f>(E12+(P12*$BL$9))/('Awards per 100 FTE'!AA12+('Awards per 100 FTE'!AL12*$BL$9))</f>
        <v>28.333333333333336</v>
      </c>
      <c r="AZ12" s="11">
        <f>(F12+(Q12*$BL$9))/('Awards per 100 FTE'!AB12+('Awards per 100 FTE'!AM12*$BL$9))</f>
        <v>28.181818181818183</v>
      </c>
      <c r="BA12" s="11">
        <f>(G12+(R12*$BL$9))/('Awards per 100 FTE'!AC12+('Awards per 100 FTE'!AN12*$BL$9))</f>
        <v>29.014084507042256</v>
      </c>
      <c r="BB12" s="11">
        <f>(H12+(S12*$BL$9))/('Awards per 100 FTE'!AD12+('Awards per 100 FTE'!AO12*$BL$9))</f>
        <v>34.347826086956523</v>
      </c>
      <c r="BC12" s="88">
        <f>(I12+(T12*$BL$9))/('Awards per 100 FTE'!AE12+('Awards per 100 FTE'!AP12*$BL$9))</f>
        <v>35.882352941176471</v>
      </c>
      <c r="BD12" s="88">
        <f>(J12+(U12*$BL$9))/('Awards per 100 FTE'!AF12+('Awards per 100 FTE'!AQ12*$BL$9))</f>
        <v>34.08450704225352</v>
      </c>
      <c r="BE12" s="88">
        <f>(K12+(V12*$BL$9))/('Awards per 100 FTE'!AG12+('Awards per 100 FTE'!AR12*$BL$9))</f>
        <v>35.774647887323944</v>
      </c>
      <c r="BG12" s="80">
        <f t="shared" si="4"/>
        <v>3.9391517724798568</v>
      </c>
      <c r="BH12" s="5"/>
      <c r="BI12" s="88">
        <f t="shared" si="5"/>
        <v>35.247169290251314</v>
      </c>
    </row>
    <row r="13" spans="1:64" x14ac:dyDescent="0.3">
      <c r="A13" s="70" t="s">
        <v>5</v>
      </c>
      <c r="B13">
        <v>347</v>
      </c>
      <c r="C13">
        <v>320</v>
      </c>
      <c r="D13">
        <v>302</v>
      </c>
      <c r="E13">
        <v>301</v>
      </c>
      <c r="F13">
        <v>277</v>
      </c>
      <c r="G13">
        <v>331</v>
      </c>
      <c r="H13">
        <v>301</v>
      </c>
      <c r="I13">
        <v>225</v>
      </c>
      <c r="J13">
        <v>237</v>
      </c>
      <c r="K13">
        <v>256</v>
      </c>
      <c r="L13" s="71"/>
      <c r="M13">
        <v>22</v>
      </c>
      <c r="N13">
        <v>19</v>
      </c>
      <c r="O13">
        <v>14</v>
      </c>
      <c r="P13">
        <v>16</v>
      </c>
      <c r="Q13">
        <v>6</v>
      </c>
      <c r="R13">
        <v>8</v>
      </c>
      <c r="S13">
        <v>4</v>
      </c>
      <c r="T13">
        <v>14</v>
      </c>
      <c r="U13">
        <v>6</v>
      </c>
      <c r="V13">
        <v>8</v>
      </c>
      <c r="W13" s="71"/>
      <c r="X13" s="11">
        <f t="shared" si="2"/>
        <v>11.9</v>
      </c>
      <c r="Y13" s="11">
        <f t="shared" si="2"/>
        <v>11.3</v>
      </c>
      <c r="Z13" s="11">
        <f t="shared" si="2"/>
        <v>10.3</v>
      </c>
      <c r="AA13" s="11">
        <f t="shared" si="2"/>
        <v>10.1</v>
      </c>
      <c r="AB13" s="11">
        <f t="shared" si="2"/>
        <v>10.7</v>
      </c>
      <c r="AC13" s="11">
        <f t="shared" si="2"/>
        <v>9.6999999999999993</v>
      </c>
      <c r="AD13" s="11">
        <f t="shared" si="2"/>
        <v>8.5</v>
      </c>
      <c r="AE13" s="11">
        <f t="shared" si="2"/>
        <v>7.8</v>
      </c>
      <c r="AF13" s="11">
        <f t="shared" si="2"/>
        <v>7.6</v>
      </c>
      <c r="AG13" s="11">
        <f t="shared" si="2"/>
        <v>8.5</v>
      </c>
      <c r="AH13" s="71"/>
      <c r="AI13" s="11">
        <f t="shared" si="3"/>
        <v>0.9</v>
      </c>
      <c r="AJ13" s="11">
        <f t="shared" si="3"/>
        <v>0.8</v>
      </c>
      <c r="AK13" s="11">
        <f t="shared" si="3"/>
        <v>0.6</v>
      </c>
      <c r="AL13" s="11">
        <f t="shared" si="3"/>
        <v>0.5</v>
      </c>
      <c r="AM13" s="11">
        <f t="shared" si="3"/>
        <v>0.3</v>
      </c>
      <c r="AN13" s="11">
        <f t="shared" si="3"/>
        <v>0.2</v>
      </c>
      <c r="AO13" s="11">
        <f t="shared" si="3"/>
        <v>0.3</v>
      </c>
      <c r="AP13" s="11">
        <f t="shared" si="3"/>
        <v>0.3</v>
      </c>
      <c r="AQ13" s="11">
        <f t="shared" si="3"/>
        <v>0.2</v>
      </c>
      <c r="AR13" s="11">
        <f t="shared" si="3"/>
        <v>0.2</v>
      </c>
      <c r="AV13" s="11">
        <f>(B13+(M13*$BL$9))/('Awards per 100 FTE'!X13+('Awards per 100 FTE'!AI13*$BL$9))</f>
        <v>28.828125</v>
      </c>
      <c r="AW13" s="11">
        <f>(C13+(N13*$BL$9))/('Awards per 100 FTE'!Y13+('Awards per 100 FTE'!AJ13*$BL$9))</f>
        <v>28.016528925619831</v>
      </c>
      <c r="AX13" s="11">
        <f>(D13+(O13*$BL$9))/('Awards per 100 FTE'!Z13+('Awards per 100 FTE'!AK13*$BL$9))</f>
        <v>28.990825688073393</v>
      </c>
      <c r="AY13" s="11">
        <f>(E13+(P13*$BL$9))/('Awards per 100 FTE'!AA13+('Awards per 100 FTE'!AL13*$BL$9))</f>
        <v>29.90566037735849</v>
      </c>
      <c r="AZ13" s="11">
        <f>(F13+(Q13*$BL$9))/('Awards per 100 FTE'!AB13+('Awards per 100 FTE'!AM13*$BL$9))</f>
        <v>25.727272727272727</v>
      </c>
      <c r="BA13" s="11">
        <f>(G13+(R13*$BL$9))/('Awards per 100 FTE'!AC13+('Awards per 100 FTE'!AN13*$BL$9))</f>
        <v>34.242424242424249</v>
      </c>
      <c r="BB13" s="11">
        <f>(H13+(S13*$BL$9))/('Awards per 100 FTE'!AD13+('Awards per 100 FTE'!AO13*$BL$9))</f>
        <v>34.659090909090907</v>
      </c>
      <c r="BC13" s="88">
        <f>(I13+(T13*$BL$9))/('Awards per 100 FTE'!AE13+('Awards per 100 FTE'!AP13*$BL$9))</f>
        <v>29.506172839506174</v>
      </c>
      <c r="BD13" s="88">
        <f>(J13+(U13*$BL$9))/('Awards per 100 FTE'!AF13+('Awards per 100 FTE'!AQ13*$BL$9))</f>
        <v>31.153846153846153</v>
      </c>
      <c r="BE13" s="88">
        <f>(K13+(V13*$BL$9))/('Awards per 100 FTE'!AG13+('Awards per 100 FTE'!AR13*$BL$9))</f>
        <v>30.3448275862069</v>
      </c>
      <c r="BG13" s="80">
        <f t="shared" si="4"/>
        <v>2.7039354646000024</v>
      </c>
      <c r="BH13" s="5"/>
      <c r="BI13" s="88">
        <f t="shared" si="5"/>
        <v>30.334948859853075</v>
      </c>
    </row>
    <row r="14" spans="1:64" x14ac:dyDescent="0.3">
      <c r="A14" s="70" t="s">
        <v>6</v>
      </c>
      <c r="B14">
        <v>233</v>
      </c>
      <c r="C14">
        <v>241</v>
      </c>
      <c r="D14">
        <v>274</v>
      </c>
      <c r="E14">
        <v>220</v>
      </c>
      <c r="F14">
        <v>247</v>
      </c>
      <c r="G14">
        <v>294</v>
      </c>
      <c r="H14">
        <v>260</v>
      </c>
      <c r="I14">
        <v>270</v>
      </c>
      <c r="J14">
        <v>342</v>
      </c>
      <c r="K14">
        <v>364</v>
      </c>
      <c r="L14" s="71"/>
      <c r="M14">
        <v>15</v>
      </c>
      <c r="N14">
        <v>18</v>
      </c>
      <c r="O14">
        <v>10</v>
      </c>
      <c r="P14">
        <v>20</v>
      </c>
      <c r="Q14">
        <v>7</v>
      </c>
      <c r="R14">
        <v>15</v>
      </c>
      <c r="S14">
        <v>19</v>
      </c>
      <c r="T14">
        <v>11</v>
      </c>
      <c r="U14">
        <v>23</v>
      </c>
      <c r="V14">
        <v>10</v>
      </c>
      <c r="W14" s="71"/>
      <c r="X14" s="11">
        <f t="shared" si="2"/>
        <v>11.7</v>
      </c>
      <c r="Y14" s="11">
        <f t="shared" si="2"/>
        <v>11.6</v>
      </c>
      <c r="Z14" s="11">
        <f t="shared" si="2"/>
        <v>11.2</v>
      </c>
      <c r="AA14" s="11">
        <f t="shared" si="2"/>
        <v>9.9</v>
      </c>
      <c r="AB14" s="11">
        <f t="shared" si="2"/>
        <v>10.1</v>
      </c>
      <c r="AC14" s="11">
        <f t="shared" si="2"/>
        <v>9.8000000000000007</v>
      </c>
      <c r="AD14" s="11">
        <f t="shared" si="2"/>
        <v>8.8000000000000007</v>
      </c>
      <c r="AE14" s="11">
        <f t="shared" si="2"/>
        <v>8.1</v>
      </c>
      <c r="AF14" s="11">
        <f t="shared" si="2"/>
        <v>8.1</v>
      </c>
      <c r="AG14" s="11">
        <f t="shared" si="2"/>
        <v>7.8</v>
      </c>
      <c r="AH14" s="71"/>
      <c r="AI14" s="11">
        <f t="shared" si="3"/>
        <v>0.6</v>
      </c>
      <c r="AJ14" s="11">
        <f t="shared" si="3"/>
        <v>0.8</v>
      </c>
      <c r="AK14" s="11">
        <f t="shared" si="3"/>
        <v>0.7</v>
      </c>
      <c r="AL14" s="11">
        <f t="shared" si="3"/>
        <v>0.6</v>
      </c>
      <c r="AM14" s="11">
        <f t="shared" si="3"/>
        <v>0.4</v>
      </c>
      <c r="AN14" s="11">
        <f t="shared" si="3"/>
        <v>0.5</v>
      </c>
      <c r="AO14" s="11">
        <f t="shared" si="3"/>
        <v>0.6</v>
      </c>
      <c r="AP14" s="11">
        <f t="shared" si="3"/>
        <v>0.5</v>
      </c>
      <c r="AQ14" s="11">
        <f t="shared" si="3"/>
        <v>0.5</v>
      </c>
      <c r="AR14" s="11">
        <f t="shared" si="3"/>
        <v>0.4</v>
      </c>
      <c r="AV14" s="11">
        <f>(B14+(M14*$BL$9))/('Awards per 100 FTE'!X14+('Awards per 100 FTE'!AI14*$BL$9))</f>
        <v>20.162601626016261</v>
      </c>
      <c r="AW14" s="11">
        <f>(C14+(N14*$BL$9))/('Awards per 100 FTE'!Y14+('Awards per 100 FTE'!AJ14*$BL$9))</f>
        <v>20.887096774193548</v>
      </c>
      <c r="AX14" s="11">
        <f>(D14+(O14*$BL$9))/('Awards per 100 FTE'!Z14+('Awards per 100 FTE'!AK14*$BL$9))</f>
        <v>23.865546218487399</v>
      </c>
      <c r="AY14" s="11">
        <f>(E14+(P14*$BL$9))/('Awards per 100 FTE'!AA14+('Awards per 100 FTE'!AL14*$BL$9))</f>
        <v>22.857142857142858</v>
      </c>
      <c r="AZ14" s="11">
        <f>(F14+(Q14*$BL$9))/('Awards per 100 FTE'!AB14+('Awards per 100 FTE'!AM14*$BL$9))</f>
        <v>24.19047619047619</v>
      </c>
      <c r="BA14" s="11">
        <f>(G14+(R14*$BL$9))/('Awards per 100 FTE'!AC14+('Awards per 100 FTE'!AN14*$BL$9))</f>
        <v>29.999999999999996</v>
      </c>
      <c r="BB14" s="11">
        <f>(H14+(S14*$BL$9))/('Awards per 100 FTE'!AD14+('Awards per 100 FTE'!AO14*$BL$9))</f>
        <v>29.680851063829785</v>
      </c>
      <c r="BC14" s="88">
        <f>(I14+(T14*$BL$9))/('Awards per 100 FTE'!AE14+('Awards per 100 FTE'!AP14*$BL$9))</f>
        <v>32.674418604651166</v>
      </c>
      <c r="BD14" s="88">
        <f>(J14+(U14*$BL$9))/('Awards per 100 FTE'!AF14+('Awards per 100 FTE'!AQ14*$BL$9))</f>
        <v>42.441860465116278</v>
      </c>
      <c r="BE14" s="88">
        <f>(K14+(V14*$BL$9))/('Awards per 100 FTE'!AG14+('Awards per 100 FTE'!AR14*$BL$9))</f>
        <v>45.609756097560982</v>
      </c>
      <c r="BG14" s="80">
        <f t="shared" si="4"/>
        <v>8.8325067961604926</v>
      </c>
      <c r="BH14" s="5"/>
      <c r="BI14" s="88">
        <f t="shared" si="5"/>
        <v>40.242011722442811</v>
      </c>
    </row>
    <row r="15" spans="1:64" x14ac:dyDescent="0.3">
      <c r="A15" s="70" t="s">
        <v>7</v>
      </c>
      <c r="B15">
        <v>261</v>
      </c>
      <c r="C15">
        <v>312</v>
      </c>
      <c r="D15">
        <v>276</v>
      </c>
      <c r="E15">
        <v>217</v>
      </c>
      <c r="F15">
        <v>207</v>
      </c>
      <c r="G15">
        <v>293</v>
      </c>
      <c r="H15">
        <v>218</v>
      </c>
      <c r="I15">
        <v>210</v>
      </c>
      <c r="J15">
        <v>176</v>
      </c>
      <c r="K15">
        <v>183</v>
      </c>
      <c r="L15" s="71"/>
      <c r="M15">
        <v>77</v>
      </c>
      <c r="N15">
        <v>69</v>
      </c>
      <c r="O15">
        <v>88</v>
      </c>
      <c r="P15">
        <v>59</v>
      </c>
      <c r="Q15">
        <v>56</v>
      </c>
      <c r="R15">
        <v>59</v>
      </c>
      <c r="S15">
        <v>39</v>
      </c>
      <c r="T15">
        <v>32</v>
      </c>
      <c r="U15">
        <v>29</v>
      </c>
      <c r="V15">
        <v>41</v>
      </c>
      <c r="W15" s="71"/>
      <c r="X15" s="11">
        <f t="shared" si="2"/>
        <v>9.1</v>
      </c>
      <c r="Y15" s="11">
        <f t="shared" si="2"/>
        <v>8.6999999999999993</v>
      </c>
      <c r="Z15" s="11">
        <f t="shared" si="2"/>
        <v>7.5</v>
      </c>
      <c r="AA15" s="11">
        <f t="shared" si="2"/>
        <v>6.7</v>
      </c>
      <c r="AB15" s="11">
        <f t="shared" si="2"/>
        <v>6.9</v>
      </c>
      <c r="AC15" s="11">
        <f t="shared" si="2"/>
        <v>6.4</v>
      </c>
      <c r="AD15" s="11">
        <f t="shared" si="2"/>
        <v>6</v>
      </c>
      <c r="AE15" s="11">
        <f t="shared" si="2"/>
        <v>6</v>
      </c>
      <c r="AF15" s="11">
        <f t="shared" si="2"/>
        <v>5.5</v>
      </c>
      <c r="AG15" s="11">
        <f t="shared" si="2"/>
        <v>6.7</v>
      </c>
      <c r="AH15" s="71"/>
      <c r="AI15" s="11">
        <f t="shared" si="3"/>
        <v>1.9</v>
      </c>
      <c r="AJ15" s="11">
        <f t="shared" si="3"/>
        <v>1.9</v>
      </c>
      <c r="AK15" s="11">
        <f t="shared" si="3"/>
        <v>1.7</v>
      </c>
      <c r="AL15" s="11">
        <f t="shared" si="3"/>
        <v>1.6</v>
      </c>
      <c r="AM15" s="11">
        <f t="shared" si="3"/>
        <v>1.3</v>
      </c>
      <c r="AN15" s="11">
        <f t="shared" si="3"/>
        <v>1</v>
      </c>
      <c r="AO15" s="11">
        <f t="shared" si="3"/>
        <v>0.8</v>
      </c>
      <c r="AP15" s="11">
        <f t="shared" si="3"/>
        <v>0.8</v>
      </c>
      <c r="AQ15" s="11">
        <f t="shared" si="3"/>
        <v>0.8</v>
      </c>
      <c r="AR15" s="11">
        <f t="shared" si="3"/>
        <v>1.7</v>
      </c>
      <c r="AV15" s="11">
        <f>(B15+(M15*$BL$9))/('Awards per 100 FTE'!X15+('Awards per 100 FTE'!AI15*$BL$9))</f>
        <v>30.727272727272727</v>
      </c>
      <c r="AW15" s="11">
        <f>(C15+(N15*$BL$9))/('Awards per 100 FTE'!Y15+('Awards per 100 FTE'!AJ15*$BL$9))</f>
        <v>35.943396226415096</v>
      </c>
      <c r="AX15" s="11">
        <f>(D15+(O15*$BL$9))/('Awards per 100 FTE'!Z15+('Awards per 100 FTE'!AK15*$BL$9))</f>
        <v>39.565217391304351</v>
      </c>
      <c r="AY15" s="11">
        <f>(E15+(P15*$BL$9))/('Awards per 100 FTE'!AA15+('Awards per 100 FTE'!AL15*$BL$9))</f>
        <v>33.253012048192765</v>
      </c>
      <c r="AZ15" s="11">
        <f>(F15+(Q15*$BL$9))/('Awards per 100 FTE'!AB15+('Awards per 100 FTE'!AM15*$BL$9))</f>
        <v>32.073170731707314</v>
      </c>
      <c r="BA15" s="11">
        <f>(G15+(R15*$BL$9))/('Awards per 100 FTE'!AC15+('Awards per 100 FTE'!AN15*$BL$9))</f>
        <v>47.567567567567565</v>
      </c>
      <c r="BB15" s="11">
        <f>(H15+(S15*$BL$9))/('Awards per 100 FTE'!AD15+('Awards per 100 FTE'!AO15*$BL$9))</f>
        <v>37.794117647058826</v>
      </c>
      <c r="BC15" s="88">
        <f>(I15+(T15*$BL$9))/('Awards per 100 FTE'!AE15+('Awards per 100 FTE'!AP15*$BL$9))</f>
        <v>35.588235294117645</v>
      </c>
      <c r="BD15" s="88">
        <f>(J15+(U15*$BL$9))/('Awards per 100 FTE'!AF15+('Awards per 100 FTE'!AQ15*$BL$9))</f>
        <v>32.539682539682538</v>
      </c>
      <c r="BE15" s="88">
        <f>(K15+(V15*$BL$9))/('Awards per 100 FTE'!AG15+('Awards per 100 FTE'!AR15*$BL$9))</f>
        <v>26.666666666666664</v>
      </c>
      <c r="BG15" s="80">
        <f t="shared" si="4"/>
        <v>5.7048216200742283</v>
      </c>
      <c r="BH15" s="5"/>
      <c r="BI15" s="88">
        <f t="shared" si="5"/>
        <v>31.598194833488947</v>
      </c>
    </row>
    <row r="16" spans="1:64" x14ac:dyDescent="0.3">
      <c r="A16" s="72" t="s">
        <v>8</v>
      </c>
      <c r="B16" s="6">
        <v>590</v>
      </c>
      <c r="C16" s="6">
        <v>511</v>
      </c>
      <c r="D16" s="6">
        <v>539</v>
      </c>
      <c r="E16" s="6">
        <v>476</v>
      </c>
      <c r="F16" s="6">
        <v>482</v>
      </c>
      <c r="G16" s="6">
        <v>491</v>
      </c>
      <c r="H16" s="6">
        <v>478</v>
      </c>
      <c r="I16" s="6">
        <v>506</v>
      </c>
      <c r="J16" s="6">
        <v>592</v>
      </c>
      <c r="K16" s="6">
        <v>634</v>
      </c>
      <c r="L16" s="71"/>
      <c r="M16" s="6">
        <v>36</v>
      </c>
      <c r="N16" s="6">
        <v>24</v>
      </c>
      <c r="O16" s="6">
        <v>42</v>
      </c>
      <c r="P16" s="6">
        <v>50</v>
      </c>
      <c r="Q16" s="6">
        <v>55</v>
      </c>
      <c r="R16" s="6">
        <v>72</v>
      </c>
      <c r="S16" s="6">
        <v>63</v>
      </c>
      <c r="T16" s="6">
        <v>3</v>
      </c>
      <c r="U16" s="6">
        <v>3</v>
      </c>
      <c r="V16" s="6">
        <v>4</v>
      </c>
      <c r="W16" s="71"/>
      <c r="X16" s="86">
        <f t="shared" si="2"/>
        <v>17.600000000000001</v>
      </c>
      <c r="Y16" s="86">
        <f t="shared" si="2"/>
        <v>17.3</v>
      </c>
      <c r="Z16" s="86">
        <f t="shared" si="2"/>
        <v>16.3</v>
      </c>
      <c r="AA16" s="86">
        <f t="shared" si="2"/>
        <v>14.6</v>
      </c>
      <c r="AB16" s="86">
        <f t="shared" si="2"/>
        <v>13.2</v>
      </c>
      <c r="AC16" s="86">
        <f t="shared" si="2"/>
        <v>12.7</v>
      </c>
      <c r="AD16" s="86">
        <f t="shared" si="2"/>
        <v>11.5</v>
      </c>
      <c r="AE16" s="86">
        <f t="shared" si="2"/>
        <v>11.3</v>
      </c>
      <c r="AF16" s="86">
        <f t="shared" si="2"/>
        <v>12.8</v>
      </c>
      <c r="AG16" s="86">
        <f t="shared" si="2"/>
        <v>14.3</v>
      </c>
      <c r="AH16" s="71"/>
      <c r="AI16" s="86">
        <f t="shared" si="3"/>
        <v>0.7</v>
      </c>
      <c r="AJ16" s="86">
        <f t="shared" si="3"/>
        <v>0.8</v>
      </c>
      <c r="AK16" s="86">
        <f t="shared" si="3"/>
        <v>1.1000000000000001</v>
      </c>
      <c r="AL16" s="86">
        <f t="shared" si="3"/>
        <v>1.4</v>
      </c>
      <c r="AM16" s="86">
        <f t="shared" si="3"/>
        <v>1.5</v>
      </c>
      <c r="AN16" s="86">
        <f t="shared" si="3"/>
        <v>1.4</v>
      </c>
      <c r="AO16" s="86">
        <f t="shared" si="3"/>
        <v>1.3</v>
      </c>
      <c r="AP16" s="86">
        <f t="shared" si="3"/>
        <v>1.2</v>
      </c>
      <c r="AQ16" s="86">
        <f t="shared" si="3"/>
        <v>1.4</v>
      </c>
      <c r="AR16" s="86">
        <f t="shared" si="3"/>
        <v>1.5</v>
      </c>
      <c r="AV16" s="86">
        <f>(B16+(M16*$BL$9))/('Awards per 100 FTE'!X16+('Awards per 100 FTE'!AI16*$BL$9))</f>
        <v>34.20765027322404</v>
      </c>
      <c r="AW16" s="86">
        <f>(C16+(N16*$BL$9))/('Awards per 100 FTE'!Y16+('Awards per 100 FTE'!AJ16*$BL$9))</f>
        <v>29.558011049723756</v>
      </c>
      <c r="AX16" s="86">
        <f>(D16+(O16*$BL$9))/('Awards per 100 FTE'!Z16+('Awards per 100 FTE'!AK16*$BL$9))</f>
        <v>33.390804597701148</v>
      </c>
      <c r="AY16" s="86">
        <f>(E16+(P16*$BL$9))/('Awards per 100 FTE'!AA16+('Awards per 100 FTE'!AL16*$BL$9))</f>
        <v>32.875</v>
      </c>
      <c r="AZ16" s="86">
        <f>(F16+(Q16*$BL$9))/('Awards per 100 FTE'!AB16+('Awards per 100 FTE'!AM16*$BL$9))</f>
        <v>36.530612244897959</v>
      </c>
      <c r="BA16" s="86">
        <f>(G16+(R16*$BL$9))/('Awards per 100 FTE'!AC16+('Awards per 100 FTE'!AN16*$BL$9))</f>
        <v>39.929078014184398</v>
      </c>
      <c r="BB16" s="86">
        <f>(H16+(S16*$BL$9))/('Awards per 100 FTE'!AD16+('Awards per 100 FTE'!AO16*$BL$9))</f>
        <v>42.265625</v>
      </c>
      <c r="BC16" s="89">
        <f>(I16+(T16*$BL$9))/('Awards per 100 FTE'!AE16+('Awards per 100 FTE'!AP16*$BL$9))</f>
        <v>40.72</v>
      </c>
      <c r="BD16" s="89">
        <f>(J16+(U16*$BL$9))/('Awards per 100 FTE'!AF16+('Awards per 100 FTE'!AQ16*$BL$9))</f>
        <v>41.901408450704224</v>
      </c>
      <c r="BE16" s="89">
        <f>(K16+(V16*$BL$9))/('Awards per 100 FTE'!AG16+('Awards per 100 FTE'!AR16*$BL$9))</f>
        <v>40.379746835443036</v>
      </c>
      <c r="BG16" s="81">
        <f t="shared" si="4"/>
        <v>4.4562667723056419</v>
      </c>
      <c r="BH16" s="5"/>
      <c r="BI16" s="89">
        <f>AVERAGE(BC16:BE16)</f>
        <v>41.00038509538242</v>
      </c>
    </row>
    <row r="19" spans="1:46" x14ac:dyDescent="0.3">
      <c r="X19" s="118" t="s">
        <v>262</v>
      </c>
      <c r="Y19" s="118"/>
      <c r="Z19" s="118"/>
      <c r="AA19" s="118"/>
      <c r="AB19" s="118"/>
      <c r="AC19" s="118"/>
      <c r="AD19" s="118"/>
      <c r="AE19" s="118"/>
      <c r="AF19" s="118"/>
      <c r="AG19" s="118"/>
      <c r="AH19" s="71"/>
      <c r="AI19" s="118" t="s">
        <v>261</v>
      </c>
      <c r="AJ19" s="118"/>
      <c r="AK19" s="118"/>
      <c r="AL19" s="118"/>
      <c r="AM19" s="118"/>
      <c r="AN19" s="118"/>
      <c r="AO19" s="118"/>
      <c r="AP19" s="118"/>
      <c r="AQ19" s="118"/>
      <c r="AR19" s="118"/>
      <c r="AS19" s="21"/>
      <c r="AT19" s="21"/>
    </row>
    <row r="20" spans="1:46" x14ac:dyDescent="0.3">
      <c r="X20" s="78">
        <v>2015</v>
      </c>
      <c r="Y20" s="78">
        <v>2016</v>
      </c>
      <c r="Z20" s="78">
        <v>2017</v>
      </c>
      <c r="AA20" s="78">
        <v>2018</v>
      </c>
      <c r="AB20" s="78">
        <v>2019</v>
      </c>
      <c r="AC20" s="78">
        <v>2020</v>
      </c>
      <c r="AD20" s="78">
        <v>2021</v>
      </c>
      <c r="AE20" s="78">
        <v>2022</v>
      </c>
      <c r="AF20" s="78">
        <v>2023</v>
      </c>
      <c r="AG20" s="78">
        <v>2024</v>
      </c>
      <c r="AH20" s="71"/>
      <c r="AI20" s="78">
        <v>2015</v>
      </c>
      <c r="AJ20" s="78">
        <v>2016</v>
      </c>
      <c r="AK20" s="78">
        <v>2017</v>
      </c>
      <c r="AL20" s="78">
        <v>2018</v>
      </c>
      <c r="AM20" s="78">
        <v>2019</v>
      </c>
      <c r="AN20" s="78">
        <v>2020</v>
      </c>
      <c r="AO20" s="78">
        <v>2021</v>
      </c>
      <c r="AP20" s="78">
        <v>2022</v>
      </c>
      <c r="AQ20" s="78">
        <v>2023</v>
      </c>
      <c r="AR20" s="78">
        <v>2024</v>
      </c>
      <c r="AS20" s="21"/>
      <c r="AT20" s="21"/>
    </row>
    <row r="21" spans="1:46" x14ac:dyDescent="0.3">
      <c r="A21" s="90" t="s">
        <v>0</v>
      </c>
      <c r="X21" s="11">
        <v>1326.4045599999999</v>
      </c>
      <c r="Y21" s="11">
        <v>1261.5116</v>
      </c>
      <c r="Z21" s="11">
        <v>1121.76513</v>
      </c>
      <c r="AA21" s="11">
        <v>1109.4215099999999</v>
      </c>
      <c r="AB21" s="11">
        <v>1105.6980699999999</v>
      </c>
      <c r="AC21" s="11">
        <v>1042.09809</v>
      </c>
      <c r="AD21" s="11">
        <v>915.46452999999997</v>
      </c>
      <c r="AE21" s="11">
        <v>906.96510999999998</v>
      </c>
      <c r="AF21" s="11">
        <v>985.24836000000005</v>
      </c>
      <c r="AG21" s="11">
        <v>1077.9680599999999</v>
      </c>
      <c r="AH21" s="71"/>
      <c r="AI21" s="11">
        <v>66.156540000000007</v>
      </c>
      <c r="AJ21" s="11">
        <v>97.493260000000006</v>
      </c>
      <c r="AK21" s="11">
        <v>99.183300000000003</v>
      </c>
      <c r="AL21" s="11">
        <v>80.159959999999998</v>
      </c>
      <c r="AM21" s="11">
        <v>67.503309999999999</v>
      </c>
      <c r="AN21" s="11">
        <v>73.966629999999995</v>
      </c>
      <c r="AO21" s="11">
        <v>71.833240000000004</v>
      </c>
      <c r="AP21" s="11">
        <v>70.883250000000004</v>
      </c>
      <c r="AQ21" s="11">
        <v>63.966619999999999</v>
      </c>
      <c r="AR21" s="11">
        <v>75.766589999999994</v>
      </c>
    </row>
    <row r="22" spans="1:46" x14ac:dyDescent="0.3">
      <c r="A22" s="70" t="s">
        <v>1</v>
      </c>
      <c r="X22" s="11">
        <v>1333.1652300000001</v>
      </c>
      <c r="Y22" s="11">
        <v>1320.4656500000001</v>
      </c>
      <c r="Z22" s="11">
        <v>1257.84851</v>
      </c>
      <c r="AA22" s="11">
        <v>1219.23198</v>
      </c>
      <c r="AB22" s="11">
        <v>1250.39876</v>
      </c>
      <c r="AC22" s="11">
        <v>1197.63231</v>
      </c>
      <c r="AD22" s="11">
        <v>1115.93237</v>
      </c>
      <c r="AE22" s="11">
        <v>1137.3663200000001</v>
      </c>
      <c r="AF22" s="11">
        <v>1277.87906</v>
      </c>
      <c r="AG22" s="11">
        <v>1411.19901</v>
      </c>
      <c r="AH22" s="71"/>
      <c r="AI22" s="11">
        <v>13.866680000000001</v>
      </c>
      <c r="AJ22" s="11">
        <v>20.99999</v>
      </c>
      <c r="AK22" s="11">
        <v>10.86665</v>
      </c>
      <c r="AL22" s="11">
        <v>11.99999</v>
      </c>
      <c r="AM22" s="11">
        <v>13.19999</v>
      </c>
      <c r="AN22" s="11">
        <v>8.0666700000000002</v>
      </c>
      <c r="AO22" s="11">
        <v>6.8333300000000001</v>
      </c>
      <c r="AP22" s="11">
        <v>12.366669999999999</v>
      </c>
      <c r="AQ22" s="11">
        <v>5.5666599999999997</v>
      </c>
      <c r="AR22" s="11">
        <v>15.26667</v>
      </c>
    </row>
    <row r="23" spans="1:46" x14ac:dyDescent="0.3">
      <c r="A23" s="70" t="s">
        <v>2</v>
      </c>
      <c r="X23" s="11">
        <v>329.04932000000002</v>
      </c>
      <c r="Y23" s="11">
        <v>234.6996</v>
      </c>
      <c r="Z23" s="11">
        <v>192.26627999999999</v>
      </c>
      <c r="AA23" s="11">
        <v>175.09977000000001</v>
      </c>
      <c r="AB23" s="11">
        <v>171.36631</v>
      </c>
      <c r="AC23" s="11">
        <v>148.9999</v>
      </c>
      <c r="AD23" s="11">
        <v>130.53309999999999</v>
      </c>
      <c r="AE23" s="11">
        <v>141.96664000000001</v>
      </c>
      <c r="AF23" s="11">
        <v>146.79977</v>
      </c>
      <c r="AG23" s="11">
        <v>177.23292000000001</v>
      </c>
      <c r="AH23" s="71"/>
      <c r="AI23" s="11">
        <v>0.2</v>
      </c>
      <c r="AJ23" s="11">
        <v>4.8666600000000004</v>
      </c>
      <c r="AK23" s="11">
        <v>2.9666700000000001</v>
      </c>
      <c r="AL23" s="11">
        <v>1.56667</v>
      </c>
      <c r="AM23" s="11">
        <v>1.5</v>
      </c>
      <c r="AN23" s="11">
        <v>1.16666</v>
      </c>
      <c r="AO23" s="11">
        <v>1.73333</v>
      </c>
      <c r="AP23" s="11">
        <v>2.3333300000000001</v>
      </c>
      <c r="AQ23" s="11">
        <v>1.86666</v>
      </c>
      <c r="AR23" s="11">
        <v>3.1333299999999999</v>
      </c>
    </row>
    <row r="24" spans="1:46" x14ac:dyDescent="0.3">
      <c r="A24" s="70" t="s">
        <v>3</v>
      </c>
      <c r="X24" s="11">
        <v>1054.1647</v>
      </c>
      <c r="Y24" s="11">
        <v>1010.63179</v>
      </c>
      <c r="Z24" s="11">
        <v>955.9982</v>
      </c>
      <c r="AA24" s="11">
        <v>952.69839000000002</v>
      </c>
      <c r="AB24" s="11">
        <v>935.13160000000005</v>
      </c>
      <c r="AC24" s="11">
        <v>807.13239999999996</v>
      </c>
      <c r="AD24" s="11">
        <v>690.16547000000003</v>
      </c>
      <c r="AE24" s="11">
        <v>665.89904000000001</v>
      </c>
      <c r="AF24" s="11">
        <v>721.09862999999996</v>
      </c>
      <c r="AG24" s="11">
        <v>817.83234000000004</v>
      </c>
      <c r="AH24" s="71"/>
      <c r="AI24" s="11">
        <v>246.39971</v>
      </c>
      <c r="AJ24" s="11">
        <v>220.26643999999999</v>
      </c>
      <c r="AK24" s="11">
        <v>171.59978000000001</v>
      </c>
      <c r="AL24" s="11">
        <v>141.66639000000001</v>
      </c>
      <c r="AM24" s="11">
        <v>154.03313</v>
      </c>
      <c r="AN24" s="11">
        <v>133.73319000000001</v>
      </c>
      <c r="AO24" s="11">
        <v>105.23325</v>
      </c>
      <c r="AP24" s="11">
        <v>117.26647</v>
      </c>
      <c r="AQ24" s="11">
        <v>135.19981999999999</v>
      </c>
      <c r="AR24" s="11">
        <v>136.79978</v>
      </c>
    </row>
    <row r="25" spans="1:46" x14ac:dyDescent="0.3">
      <c r="A25" s="70" t="s">
        <v>4</v>
      </c>
      <c r="X25" s="11">
        <v>1148.69858</v>
      </c>
      <c r="Y25" s="11">
        <v>1006.76544</v>
      </c>
      <c r="Z25" s="11">
        <v>796.73218999999995</v>
      </c>
      <c r="AA25" s="11">
        <v>705.09902999999997</v>
      </c>
      <c r="AB25" s="11">
        <v>757.29858000000002</v>
      </c>
      <c r="AC25" s="11">
        <v>696.56551999999999</v>
      </c>
      <c r="AD25" s="11">
        <v>686.09893999999997</v>
      </c>
      <c r="AE25" s="11">
        <v>683.09894999999995</v>
      </c>
      <c r="AF25" s="11">
        <v>695.19916999999998</v>
      </c>
      <c r="AG25" s="11">
        <v>703.53252999999995</v>
      </c>
      <c r="AH25" s="71"/>
      <c r="AI25" s="11">
        <v>11.53332</v>
      </c>
      <c r="AJ25" s="11">
        <v>10.99999</v>
      </c>
      <c r="AK25" s="11">
        <v>12.93333</v>
      </c>
      <c r="AL25" s="11">
        <v>11.13334</v>
      </c>
      <c r="AM25" s="11">
        <v>10.833349999999999</v>
      </c>
      <c r="AN25" s="11">
        <v>13.8</v>
      </c>
      <c r="AO25" s="11">
        <v>4.7333299999999996</v>
      </c>
      <c r="AP25" s="11">
        <v>3.7999900000000002</v>
      </c>
      <c r="AQ25" s="11">
        <v>6.5666599999999997</v>
      </c>
      <c r="AR25" s="11">
        <v>7.3333300000000001</v>
      </c>
    </row>
    <row r="26" spans="1:46" x14ac:dyDescent="0.3">
      <c r="A26" s="70" t="s">
        <v>5</v>
      </c>
      <c r="X26" s="11">
        <v>1185.79881</v>
      </c>
      <c r="Y26" s="11">
        <v>1129.9323899999999</v>
      </c>
      <c r="Z26" s="11">
        <v>1030.6327000000001</v>
      </c>
      <c r="AA26" s="11">
        <v>1014.33279</v>
      </c>
      <c r="AB26" s="11">
        <v>1067.1327900000001</v>
      </c>
      <c r="AC26" s="11">
        <v>972.16593999999998</v>
      </c>
      <c r="AD26" s="11">
        <v>854.76593000000003</v>
      </c>
      <c r="AE26" s="11">
        <v>776.93273999999997</v>
      </c>
      <c r="AF26" s="11">
        <v>757.03286000000003</v>
      </c>
      <c r="AG26" s="11">
        <v>847.96623</v>
      </c>
      <c r="AH26" s="71"/>
      <c r="AI26" s="11">
        <v>91.366529999999997</v>
      </c>
      <c r="AJ26" s="11">
        <v>75.199960000000004</v>
      </c>
      <c r="AK26" s="11">
        <v>58.266640000000002</v>
      </c>
      <c r="AL26" s="11">
        <v>48.7333</v>
      </c>
      <c r="AM26" s="11">
        <v>31.466619999999999</v>
      </c>
      <c r="AN26" s="11">
        <v>20.766629999999999</v>
      </c>
      <c r="AO26" s="11">
        <v>25.999949999999998</v>
      </c>
      <c r="AP26" s="11">
        <v>30.899979999999999</v>
      </c>
      <c r="AQ26" s="11">
        <v>15.333310000000001</v>
      </c>
      <c r="AR26" s="11">
        <v>19.266649999999998</v>
      </c>
    </row>
    <row r="27" spans="1:46" x14ac:dyDescent="0.3">
      <c r="A27" s="70" t="s">
        <v>6</v>
      </c>
      <c r="X27" s="11">
        <v>1168.1647499999999</v>
      </c>
      <c r="Y27" s="11">
        <v>1159.5317700000001</v>
      </c>
      <c r="Z27" s="11">
        <v>1121.3648900000001</v>
      </c>
      <c r="AA27" s="11">
        <v>987.99869000000001</v>
      </c>
      <c r="AB27" s="11">
        <v>1010.99866</v>
      </c>
      <c r="AC27" s="11">
        <v>984.13207999999997</v>
      </c>
      <c r="AD27" s="11">
        <v>875.96567000000005</v>
      </c>
      <c r="AE27" s="11">
        <v>809.79924000000005</v>
      </c>
      <c r="AF27" s="11">
        <v>809.86580000000004</v>
      </c>
      <c r="AG27" s="11">
        <v>776.79956000000004</v>
      </c>
      <c r="AH27" s="71"/>
      <c r="AI27" s="11">
        <v>55.533250000000002</v>
      </c>
      <c r="AJ27" s="11">
        <v>77.099909999999994</v>
      </c>
      <c r="AK27" s="11">
        <v>69.899889999999999</v>
      </c>
      <c r="AL27" s="11">
        <v>58.59995</v>
      </c>
      <c r="AM27" s="11">
        <v>37.266629999999999</v>
      </c>
      <c r="AN27" s="11">
        <v>49.19997</v>
      </c>
      <c r="AO27" s="11">
        <v>58.833289999999998</v>
      </c>
      <c r="AP27" s="11">
        <v>48.466659999999997</v>
      </c>
      <c r="AQ27" s="11">
        <v>45.266599999999997</v>
      </c>
      <c r="AR27" s="11">
        <v>40.766640000000002</v>
      </c>
    </row>
    <row r="28" spans="1:46" x14ac:dyDescent="0.3">
      <c r="A28" s="70" t="s">
        <v>7</v>
      </c>
      <c r="X28" s="11">
        <v>908.71861999999999</v>
      </c>
      <c r="Y28" s="11">
        <v>873.76563999999996</v>
      </c>
      <c r="Z28" s="11">
        <v>746.29951000000005</v>
      </c>
      <c r="AA28" s="11">
        <v>666.29963999999995</v>
      </c>
      <c r="AB28" s="11">
        <v>692.33285000000001</v>
      </c>
      <c r="AC28" s="11">
        <v>640.26619000000005</v>
      </c>
      <c r="AD28" s="11">
        <v>595.03287999999998</v>
      </c>
      <c r="AE28" s="11">
        <v>602.73275000000001</v>
      </c>
      <c r="AF28" s="11">
        <v>552.69930999999997</v>
      </c>
      <c r="AG28" s="11">
        <v>672.33262999999999</v>
      </c>
      <c r="AH28" s="71"/>
      <c r="AI28" s="11">
        <v>190.15308999999999</v>
      </c>
      <c r="AJ28" s="11">
        <v>194.59979999999999</v>
      </c>
      <c r="AK28" s="11">
        <v>168.69991999999999</v>
      </c>
      <c r="AL28" s="11">
        <v>163.59988999999999</v>
      </c>
      <c r="AM28" s="11">
        <v>130.53325000000001</v>
      </c>
      <c r="AN28" s="11">
        <v>97.333299999999994</v>
      </c>
      <c r="AO28" s="11">
        <v>76.099930000000001</v>
      </c>
      <c r="AP28" s="11">
        <v>81.866510000000005</v>
      </c>
      <c r="AQ28" s="11">
        <v>83.366590000000002</v>
      </c>
      <c r="AR28" s="11">
        <v>165.63310999999999</v>
      </c>
    </row>
    <row r="29" spans="1:46" x14ac:dyDescent="0.3">
      <c r="A29" s="72" t="s">
        <v>8</v>
      </c>
      <c r="X29" s="86">
        <v>1763.3317300000001</v>
      </c>
      <c r="Y29" s="86">
        <v>1726.5649800000001</v>
      </c>
      <c r="Z29" s="86">
        <v>1628.7311400000001</v>
      </c>
      <c r="AA29" s="86">
        <v>1459.69785</v>
      </c>
      <c r="AB29" s="86">
        <v>1321.56486</v>
      </c>
      <c r="AC29" s="86">
        <v>1274.09825</v>
      </c>
      <c r="AD29" s="86">
        <v>1148.8651</v>
      </c>
      <c r="AE29" s="86">
        <v>1126.46533</v>
      </c>
      <c r="AF29" s="86">
        <v>1280.3982100000001</v>
      </c>
      <c r="AG29" s="86">
        <v>1426.16518</v>
      </c>
      <c r="AH29" s="71"/>
      <c r="AI29" s="86">
        <v>67.633279999999999</v>
      </c>
      <c r="AJ29" s="86">
        <v>81.566519999999997</v>
      </c>
      <c r="AK29" s="86">
        <v>113.23316</v>
      </c>
      <c r="AL29" s="86">
        <v>142.43308999999999</v>
      </c>
      <c r="AM29" s="86">
        <v>146.96648999999999</v>
      </c>
      <c r="AN29" s="86">
        <v>143.79975999999999</v>
      </c>
      <c r="AO29" s="86">
        <v>125.63327</v>
      </c>
      <c r="AP29" s="86">
        <v>119.29984</v>
      </c>
      <c r="AQ29" s="86">
        <v>142.66648000000001</v>
      </c>
      <c r="AR29" s="86">
        <v>153.49982</v>
      </c>
    </row>
  </sheetData>
  <mergeCells count="7">
    <mergeCell ref="AV6:BE6"/>
    <mergeCell ref="X19:AG19"/>
    <mergeCell ref="AI19:AR19"/>
    <mergeCell ref="B6:K6"/>
    <mergeCell ref="X6:AG6"/>
    <mergeCell ref="AI6:AR6"/>
    <mergeCell ref="M6:V6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1A8B5-D3A2-413A-8402-FF37DFA4E86B}">
  <dimension ref="A2:AM16"/>
  <sheetViews>
    <sheetView topLeftCell="S1" zoomScaleNormal="100" workbookViewId="0">
      <selection activeCell="R8" sqref="R8:T16"/>
    </sheetView>
  </sheetViews>
  <sheetFormatPr defaultRowHeight="14.4" x14ac:dyDescent="0.3"/>
  <cols>
    <col min="1" max="1" width="48.33203125" bestFit="1" customWidth="1"/>
    <col min="11" max="11" width="2.44140625" customWidth="1"/>
    <col min="22" max="22" width="9.6640625" customWidth="1"/>
    <col min="34" max="34" width="16.5546875" bestFit="1" customWidth="1"/>
    <col min="36" max="36" width="15.109375" bestFit="1" customWidth="1"/>
    <col min="38" max="38" width="20.5546875" bestFit="1" customWidth="1"/>
  </cols>
  <sheetData>
    <row r="2" spans="1:39" ht="79.2" customHeight="1" x14ac:dyDescent="0.3"/>
    <row r="5" spans="1:39" ht="21" x14ac:dyDescent="0.4">
      <c r="A5" s="68" t="s">
        <v>36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85"/>
      <c r="AH5" s="69"/>
      <c r="AI5" s="69"/>
      <c r="AJ5" s="69"/>
    </row>
    <row r="6" spans="1:39" x14ac:dyDescent="0.3">
      <c r="B6" s="117" t="s">
        <v>87</v>
      </c>
      <c r="C6" s="117"/>
      <c r="D6" s="117"/>
      <c r="E6" s="117"/>
      <c r="F6" s="117"/>
      <c r="G6" s="117"/>
      <c r="H6" s="117"/>
      <c r="I6" s="117"/>
      <c r="J6" s="117"/>
      <c r="K6" s="71"/>
      <c r="L6" s="117" t="s">
        <v>88</v>
      </c>
      <c r="M6" s="117"/>
      <c r="N6" s="117"/>
      <c r="O6" s="117"/>
      <c r="P6" s="117"/>
      <c r="Q6" s="117"/>
      <c r="R6" s="117"/>
      <c r="S6" s="117"/>
      <c r="T6" s="117"/>
      <c r="U6" s="21"/>
      <c r="X6" s="117" t="s">
        <v>89</v>
      </c>
      <c r="Y6" s="117"/>
      <c r="Z6" s="117"/>
      <c r="AA6" s="117"/>
      <c r="AB6" s="117"/>
      <c r="AC6" s="117"/>
      <c r="AD6" s="117"/>
      <c r="AE6" s="117"/>
      <c r="AF6" s="117"/>
      <c r="AG6" s="77"/>
    </row>
    <row r="7" spans="1:39" x14ac:dyDescent="0.3">
      <c r="A7" s="6"/>
      <c r="B7" s="74">
        <v>2014</v>
      </c>
      <c r="C7" s="74">
        <v>2015</v>
      </c>
      <c r="D7" s="74">
        <v>2016</v>
      </c>
      <c r="E7" s="74">
        <v>2017</v>
      </c>
      <c r="F7" s="74">
        <v>2018</v>
      </c>
      <c r="G7" s="74">
        <v>2019</v>
      </c>
      <c r="H7" s="74">
        <v>2020</v>
      </c>
      <c r="I7" s="74">
        <v>2021</v>
      </c>
      <c r="J7" s="74">
        <v>2022</v>
      </c>
      <c r="K7" s="71"/>
      <c r="L7" s="74">
        <v>2014</v>
      </c>
      <c r="M7" s="74">
        <v>2015</v>
      </c>
      <c r="N7" s="74">
        <v>2016</v>
      </c>
      <c r="O7" s="74">
        <v>2017</v>
      </c>
      <c r="P7" s="74">
        <v>2018</v>
      </c>
      <c r="Q7" s="74">
        <v>2019</v>
      </c>
      <c r="R7" s="74">
        <v>2020</v>
      </c>
      <c r="S7" s="74">
        <v>2021</v>
      </c>
      <c r="T7" s="74">
        <v>2022</v>
      </c>
      <c r="U7" s="21"/>
      <c r="X7" s="78">
        <v>2014</v>
      </c>
      <c r="Y7" s="78">
        <v>2015</v>
      </c>
      <c r="Z7" s="78">
        <v>2016</v>
      </c>
      <c r="AA7" s="78">
        <v>2017</v>
      </c>
      <c r="AB7" s="78">
        <v>2018</v>
      </c>
      <c r="AC7" s="78">
        <v>2019</v>
      </c>
      <c r="AD7" s="75">
        <v>2020</v>
      </c>
      <c r="AE7" s="75">
        <v>2021</v>
      </c>
      <c r="AF7" s="75">
        <v>2022</v>
      </c>
      <c r="AH7" s="76" t="s">
        <v>70</v>
      </c>
      <c r="AJ7" s="75" t="s">
        <v>71</v>
      </c>
      <c r="AL7" s="9" t="s">
        <v>11</v>
      </c>
      <c r="AM7" s="10"/>
    </row>
    <row r="8" spans="1:39" x14ac:dyDescent="0.3">
      <c r="A8" s="70" t="s">
        <v>0</v>
      </c>
      <c r="B8">
        <v>267</v>
      </c>
      <c r="C8">
        <v>291</v>
      </c>
      <c r="D8">
        <v>311</v>
      </c>
      <c r="E8">
        <v>286</v>
      </c>
      <c r="F8">
        <v>321</v>
      </c>
      <c r="G8">
        <v>194</v>
      </c>
      <c r="H8">
        <v>234</v>
      </c>
      <c r="I8">
        <v>234</v>
      </c>
      <c r="J8">
        <v>220</v>
      </c>
      <c r="K8" s="71"/>
      <c r="L8">
        <v>9</v>
      </c>
      <c r="M8">
        <v>6</v>
      </c>
      <c r="N8">
        <v>11</v>
      </c>
      <c r="O8">
        <v>14</v>
      </c>
      <c r="P8">
        <v>19</v>
      </c>
      <c r="Q8">
        <v>8</v>
      </c>
      <c r="R8">
        <v>12</v>
      </c>
      <c r="S8">
        <v>7</v>
      </c>
      <c r="T8">
        <v>6</v>
      </c>
      <c r="X8" s="11">
        <f t="shared" ref="X8:AF8" si="0">B8+(L8*$AM$9)</f>
        <v>276</v>
      </c>
      <c r="Y8" s="11">
        <f t="shared" si="0"/>
        <v>297</v>
      </c>
      <c r="Z8" s="11">
        <f t="shared" si="0"/>
        <v>322</v>
      </c>
      <c r="AA8" s="11">
        <f t="shared" si="0"/>
        <v>300</v>
      </c>
      <c r="AB8" s="11">
        <f t="shared" si="0"/>
        <v>340</v>
      </c>
      <c r="AC8" s="11">
        <f t="shared" si="0"/>
        <v>202</v>
      </c>
      <c r="AD8" s="88">
        <f t="shared" si="0"/>
        <v>246</v>
      </c>
      <c r="AE8" s="88">
        <f t="shared" si="0"/>
        <v>241</v>
      </c>
      <c r="AF8" s="88">
        <f t="shared" si="0"/>
        <v>226</v>
      </c>
      <c r="AH8" s="80">
        <f>STDEVA(X8:AF8)</f>
        <v>46.370189178441336</v>
      </c>
      <c r="AJ8" s="88">
        <f>AVERAGE(AD8:AF8)</f>
        <v>237.66666666666666</v>
      </c>
      <c r="AL8" s="3"/>
      <c r="AM8" s="4" t="s">
        <v>10</v>
      </c>
    </row>
    <row r="9" spans="1:39" x14ac:dyDescent="0.3">
      <c r="A9" s="70" t="s">
        <v>1</v>
      </c>
      <c r="B9">
        <v>268</v>
      </c>
      <c r="C9">
        <v>279</v>
      </c>
      <c r="D9">
        <v>263</v>
      </c>
      <c r="E9">
        <v>281</v>
      </c>
      <c r="F9">
        <v>281</v>
      </c>
      <c r="G9">
        <v>241</v>
      </c>
      <c r="H9">
        <v>234</v>
      </c>
      <c r="I9">
        <v>277</v>
      </c>
      <c r="J9">
        <v>248</v>
      </c>
      <c r="K9" s="71"/>
      <c r="L9">
        <v>12</v>
      </c>
      <c r="M9">
        <v>3</v>
      </c>
      <c r="N9">
        <v>5</v>
      </c>
      <c r="O9">
        <v>4</v>
      </c>
      <c r="P9">
        <v>1</v>
      </c>
      <c r="Q9">
        <v>4</v>
      </c>
      <c r="R9">
        <v>1</v>
      </c>
      <c r="S9">
        <v>1</v>
      </c>
      <c r="T9">
        <v>2</v>
      </c>
      <c r="X9" s="11">
        <f t="shared" ref="X9:X16" si="1">B9+(L9*$AM$9)</f>
        <v>280</v>
      </c>
      <c r="Y9" s="11">
        <f t="shared" ref="Y9:Y16" si="2">C9+(M9*$AM$9)</f>
        <v>282</v>
      </c>
      <c r="Z9" s="11">
        <f t="shared" ref="Z9:Z16" si="3">D9+(N9*$AM$9)</f>
        <v>268</v>
      </c>
      <c r="AA9" s="11">
        <f t="shared" ref="AA9:AA16" si="4">E9+(O9*$AM$9)</f>
        <v>285</v>
      </c>
      <c r="AB9" s="11">
        <f t="shared" ref="AB9:AB16" si="5">F9+(P9*$AM$9)</f>
        <v>282</v>
      </c>
      <c r="AC9" s="11">
        <f t="shared" ref="AC9:AC16" si="6">G9+(Q9*$AM$9)</f>
        <v>245</v>
      </c>
      <c r="AD9" s="88">
        <f t="shared" ref="AD9:AD16" si="7">H9+(R9*$AM$9)</f>
        <v>235</v>
      </c>
      <c r="AE9" s="88">
        <f t="shared" ref="AE9:AE16" si="8">I9+(S9*$AM$9)</f>
        <v>278</v>
      </c>
      <c r="AF9" s="88">
        <f t="shared" ref="AF9:AF16" si="9">J9+(T9*$AM$9)</f>
        <v>250</v>
      </c>
      <c r="AH9" s="80">
        <f t="shared" ref="AH9:AH16" si="10">STDEVA(X9:AF9)</f>
        <v>18.912811648309841</v>
      </c>
      <c r="AJ9" s="88">
        <f t="shared" ref="AJ9:AJ16" si="11">AVERAGE(AD9:AF9)</f>
        <v>254.33333333333334</v>
      </c>
      <c r="AL9" t="s">
        <v>11</v>
      </c>
      <c r="AM9" s="11">
        <v>1</v>
      </c>
    </row>
    <row r="10" spans="1:39" x14ac:dyDescent="0.3">
      <c r="A10" s="70" t="s">
        <v>2</v>
      </c>
      <c r="B10">
        <v>51</v>
      </c>
      <c r="C10">
        <v>57</v>
      </c>
      <c r="D10">
        <v>55</v>
      </c>
      <c r="E10">
        <v>58</v>
      </c>
      <c r="F10">
        <v>42</v>
      </c>
      <c r="G10">
        <v>57</v>
      </c>
      <c r="H10">
        <v>34</v>
      </c>
      <c r="I10">
        <v>56</v>
      </c>
      <c r="J10">
        <v>27</v>
      </c>
      <c r="K10" s="71"/>
      <c r="L10">
        <v>0</v>
      </c>
      <c r="M10">
        <v>0</v>
      </c>
      <c r="N10">
        <v>0</v>
      </c>
      <c r="O10">
        <v>2</v>
      </c>
      <c r="P10">
        <v>0</v>
      </c>
      <c r="Q10">
        <v>0</v>
      </c>
      <c r="R10">
        <v>0</v>
      </c>
      <c r="S10">
        <v>0</v>
      </c>
      <c r="T10">
        <v>1</v>
      </c>
      <c r="X10" s="11">
        <f t="shared" si="1"/>
        <v>51</v>
      </c>
      <c r="Y10" s="11">
        <f t="shared" si="2"/>
        <v>57</v>
      </c>
      <c r="Z10" s="11">
        <f t="shared" si="3"/>
        <v>55</v>
      </c>
      <c r="AA10" s="11">
        <f t="shared" si="4"/>
        <v>60</v>
      </c>
      <c r="AB10" s="11">
        <f t="shared" si="5"/>
        <v>42</v>
      </c>
      <c r="AC10" s="11">
        <f t="shared" si="6"/>
        <v>57</v>
      </c>
      <c r="AD10" s="88">
        <f t="shared" si="7"/>
        <v>34</v>
      </c>
      <c r="AE10" s="88">
        <f t="shared" si="8"/>
        <v>56</v>
      </c>
      <c r="AF10" s="88">
        <f t="shared" si="9"/>
        <v>28</v>
      </c>
      <c r="AH10" s="80">
        <f t="shared" si="10"/>
        <v>11.472188592902024</v>
      </c>
      <c r="AJ10" s="88">
        <f t="shared" si="11"/>
        <v>39.333333333333336</v>
      </c>
    </row>
    <row r="11" spans="1:39" x14ac:dyDescent="0.3">
      <c r="A11" s="70" t="s">
        <v>3</v>
      </c>
      <c r="B11">
        <v>230</v>
      </c>
      <c r="C11">
        <v>214</v>
      </c>
      <c r="D11">
        <v>241</v>
      </c>
      <c r="E11">
        <v>300</v>
      </c>
      <c r="F11">
        <v>356</v>
      </c>
      <c r="G11">
        <v>424</v>
      </c>
      <c r="H11">
        <v>134</v>
      </c>
      <c r="I11">
        <v>127</v>
      </c>
      <c r="J11">
        <v>88</v>
      </c>
      <c r="K11" s="71"/>
      <c r="L11">
        <v>48</v>
      </c>
      <c r="M11">
        <v>39</v>
      </c>
      <c r="N11">
        <v>59</v>
      </c>
      <c r="O11">
        <v>55</v>
      </c>
      <c r="P11">
        <v>46</v>
      </c>
      <c r="Q11">
        <v>52</v>
      </c>
      <c r="R11">
        <v>16</v>
      </c>
      <c r="S11">
        <v>13</v>
      </c>
      <c r="T11">
        <v>13</v>
      </c>
      <c r="X11" s="11">
        <f t="shared" si="1"/>
        <v>278</v>
      </c>
      <c r="Y11" s="11">
        <f t="shared" si="2"/>
        <v>253</v>
      </c>
      <c r="Z11" s="11">
        <f t="shared" si="3"/>
        <v>300</v>
      </c>
      <c r="AA11" s="11">
        <f t="shared" si="4"/>
        <v>355</v>
      </c>
      <c r="AB11" s="11">
        <f t="shared" si="5"/>
        <v>402</v>
      </c>
      <c r="AC11" s="11">
        <f t="shared" si="6"/>
        <v>476</v>
      </c>
      <c r="AD11" s="88">
        <f t="shared" si="7"/>
        <v>150</v>
      </c>
      <c r="AE11" s="88">
        <f t="shared" si="8"/>
        <v>140</v>
      </c>
      <c r="AF11" s="88">
        <f t="shared" si="9"/>
        <v>101</v>
      </c>
      <c r="AH11" s="80">
        <f t="shared" si="10"/>
        <v>126.55510437925622</v>
      </c>
      <c r="AJ11" s="88">
        <f t="shared" si="11"/>
        <v>130.33333333333334</v>
      </c>
    </row>
    <row r="12" spans="1:39" x14ac:dyDescent="0.3">
      <c r="A12" s="70" t="s">
        <v>4</v>
      </c>
      <c r="B12">
        <v>131</v>
      </c>
      <c r="C12">
        <v>147</v>
      </c>
      <c r="D12">
        <v>151</v>
      </c>
      <c r="E12">
        <v>135</v>
      </c>
      <c r="F12">
        <v>91</v>
      </c>
      <c r="G12">
        <v>118</v>
      </c>
      <c r="H12">
        <v>120</v>
      </c>
      <c r="I12">
        <v>153</v>
      </c>
      <c r="J12">
        <v>151</v>
      </c>
      <c r="K12" s="71"/>
      <c r="L12">
        <v>0</v>
      </c>
      <c r="M12">
        <v>1</v>
      </c>
      <c r="N12">
        <v>0</v>
      </c>
      <c r="O12">
        <v>0</v>
      </c>
      <c r="P12">
        <v>1</v>
      </c>
      <c r="Q12">
        <v>0</v>
      </c>
      <c r="R12">
        <v>0</v>
      </c>
      <c r="S12">
        <v>1</v>
      </c>
      <c r="T12">
        <v>0</v>
      </c>
      <c r="X12" s="11">
        <f t="shared" si="1"/>
        <v>131</v>
      </c>
      <c r="Y12" s="11">
        <f t="shared" si="2"/>
        <v>148</v>
      </c>
      <c r="Z12" s="11">
        <f t="shared" si="3"/>
        <v>151</v>
      </c>
      <c r="AA12" s="11">
        <f t="shared" si="4"/>
        <v>135</v>
      </c>
      <c r="AB12" s="11">
        <f t="shared" si="5"/>
        <v>92</v>
      </c>
      <c r="AC12" s="11">
        <f t="shared" si="6"/>
        <v>118</v>
      </c>
      <c r="AD12" s="88">
        <f t="shared" si="7"/>
        <v>120</v>
      </c>
      <c r="AE12" s="88">
        <f t="shared" si="8"/>
        <v>154</v>
      </c>
      <c r="AF12" s="88">
        <f t="shared" si="9"/>
        <v>151</v>
      </c>
      <c r="AH12" s="80">
        <f t="shared" si="10"/>
        <v>20.603397778036516</v>
      </c>
      <c r="AJ12" s="88">
        <f t="shared" si="11"/>
        <v>141.66666666666666</v>
      </c>
    </row>
    <row r="13" spans="1:39" x14ac:dyDescent="0.3">
      <c r="A13" s="70" t="s">
        <v>5</v>
      </c>
      <c r="B13">
        <v>222</v>
      </c>
      <c r="C13">
        <v>218</v>
      </c>
      <c r="D13">
        <v>207</v>
      </c>
      <c r="E13">
        <v>199</v>
      </c>
      <c r="F13">
        <v>199</v>
      </c>
      <c r="G13">
        <v>189</v>
      </c>
      <c r="H13">
        <v>214</v>
      </c>
      <c r="I13">
        <v>223</v>
      </c>
      <c r="J13">
        <v>150</v>
      </c>
      <c r="K13" s="71"/>
      <c r="L13">
        <v>11</v>
      </c>
      <c r="M13">
        <v>5</v>
      </c>
      <c r="N13">
        <v>12</v>
      </c>
      <c r="O13">
        <v>9</v>
      </c>
      <c r="P13">
        <v>15</v>
      </c>
      <c r="Q13">
        <v>4</v>
      </c>
      <c r="R13">
        <v>7</v>
      </c>
      <c r="S13">
        <v>5</v>
      </c>
      <c r="T13">
        <v>6</v>
      </c>
      <c r="X13" s="11">
        <f t="shared" si="1"/>
        <v>233</v>
      </c>
      <c r="Y13" s="11">
        <f t="shared" si="2"/>
        <v>223</v>
      </c>
      <c r="Z13" s="11">
        <f t="shared" si="3"/>
        <v>219</v>
      </c>
      <c r="AA13" s="11">
        <f t="shared" si="4"/>
        <v>208</v>
      </c>
      <c r="AB13" s="11">
        <f t="shared" si="5"/>
        <v>214</v>
      </c>
      <c r="AC13" s="11">
        <f t="shared" si="6"/>
        <v>193</v>
      </c>
      <c r="AD13" s="88">
        <f t="shared" si="7"/>
        <v>221</v>
      </c>
      <c r="AE13" s="88">
        <f t="shared" si="8"/>
        <v>228</v>
      </c>
      <c r="AF13" s="88">
        <f t="shared" si="9"/>
        <v>156</v>
      </c>
      <c r="AH13" s="80">
        <f t="shared" si="10"/>
        <v>23.574939613449299</v>
      </c>
      <c r="AJ13" s="88">
        <f t="shared" si="11"/>
        <v>201.66666666666666</v>
      </c>
    </row>
    <row r="14" spans="1:39" x14ac:dyDescent="0.3">
      <c r="A14" s="70" t="s">
        <v>6</v>
      </c>
      <c r="B14">
        <v>124</v>
      </c>
      <c r="C14">
        <v>127</v>
      </c>
      <c r="D14">
        <v>144</v>
      </c>
      <c r="E14">
        <v>160</v>
      </c>
      <c r="F14">
        <v>144</v>
      </c>
      <c r="G14">
        <v>147</v>
      </c>
      <c r="H14">
        <v>189</v>
      </c>
      <c r="I14">
        <v>183</v>
      </c>
      <c r="J14">
        <v>187</v>
      </c>
      <c r="K14" s="71"/>
      <c r="L14">
        <v>2</v>
      </c>
      <c r="M14">
        <v>6</v>
      </c>
      <c r="N14">
        <v>10</v>
      </c>
      <c r="O14">
        <v>3</v>
      </c>
      <c r="P14">
        <v>9</v>
      </c>
      <c r="Q14">
        <v>4</v>
      </c>
      <c r="R14">
        <v>6</v>
      </c>
      <c r="S14">
        <v>8</v>
      </c>
      <c r="T14">
        <v>5</v>
      </c>
      <c r="X14" s="11">
        <f t="shared" si="1"/>
        <v>126</v>
      </c>
      <c r="Y14" s="11">
        <f t="shared" si="2"/>
        <v>133</v>
      </c>
      <c r="Z14" s="11">
        <f t="shared" si="3"/>
        <v>154</v>
      </c>
      <c r="AA14" s="11">
        <f t="shared" si="4"/>
        <v>163</v>
      </c>
      <c r="AB14" s="11">
        <f t="shared" si="5"/>
        <v>153</v>
      </c>
      <c r="AC14" s="11">
        <f t="shared" si="6"/>
        <v>151</v>
      </c>
      <c r="AD14" s="88">
        <f t="shared" si="7"/>
        <v>195</v>
      </c>
      <c r="AE14" s="88">
        <f t="shared" si="8"/>
        <v>191</v>
      </c>
      <c r="AF14" s="88">
        <f t="shared" si="9"/>
        <v>192</v>
      </c>
      <c r="AH14" s="80">
        <f t="shared" si="10"/>
        <v>25.578311124857326</v>
      </c>
      <c r="AJ14" s="88">
        <f t="shared" si="11"/>
        <v>192.66666666666666</v>
      </c>
    </row>
    <row r="15" spans="1:39" x14ac:dyDescent="0.3">
      <c r="A15" s="70" t="s">
        <v>7</v>
      </c>
      <c r="B15">
        <v>128</v>
      </c>
      <c r="C15">
        <v>126</v>
      </c>
      <c r="D15">
        <v>172</v>
      </c>
      <c r="E15">
        <v>153</v>
      </c>
      <c r="F15">
        <v>124</v>
      </c>
      <c r="G15">
        <v>109</v>
      </c>
      <c r="H15">
        <v>169</v>
      </c>
      <c r="I15">
        <v>122</v>
      </c>
      <c r="J15">
        <v>131</v>
      </c>
      <c r="K15" s="71"/>
      <c r="L15">
        <v>33</v>
      </c>
      <c r="M15">
        <v>35</v>
      </c>
      <c r="N15">
        <v>31</v>
      </c>
      <c r="O15">
        <v>42</v>
      </c>
      <c r="P15">
        <v>29</v>
      </c>
      <c r="Q15">
        <v>31</v>
      </c>
      <c r="R15">
        <v>23</v>
      </c>
      <c r="S15">
        <v>13</v>
      </c>
      <c r="T15">
        <v>15</v>
      </c>
      <c r="X15" s="11">
        <f t="shared" si="1"/>
        <v>161</v>
      </c>
      <c r="Y15" s="11">
        <f t="shared" si="2"/>
        <v>161</v>
      </c>
      <c r="Z15" s="11">
        <f t="shared" si="3"/>
        <v>203</v>
      </c>
      <c r="AA15" s="11">
        <f t="shared" si="4"/>
        <v>195</v>
      </c>
      <c r="AB15" s="11">
        <f t="shared" si="5"/>
        <v>153</v>
      </c>
      <c r="AC15" s="11">
        <f t="shared" si="6"/>
        <v>140</v>
      </c>
      <c r="AD15" s="88">
        <f t="shared" si="7"/>
        <v>192</v>
      </c>
      <c r="AE15" s="88">
        <f t="shared" si="8"/>
        <v>135</v>
      </c>
      <c r="AF15" s="88">
        <f t="shared" si="9"/>
        <v>146</v>
      </c>
      <c r="AH15" s="80">
        <f t="shared" si="10"/>
        <v>25.33497801678757</v>
      </c>
      <c r="AJ15" s="88">
        <f t="shared" si="11"/>
        <v>157.66666666666666</v>
      </c>
    </row>
    <row r="16" spans="1:39" x14ac:dyDescent="0.3">
      <c r="A16" s="72" t="s">
        <v>8</v>
      </c>
      <c r="B16" s="6">
        <v>333</v>
      </c>
      <c r="C16" s="6">
        <v>315</v>
      </c>
      <c r="D16" s="6">
        <v>291</v>
      </c>
      <c r="E16" s="6">
        <v>322</v>
      </c>
      <c r="F16" s="6">
        <v>283</v>
      </c>
      <c r="G16" s="6">
        <v>298</v>
      </c>
      <c r="H16" s="6">
        <v>292</v>
      </c>
      <c r="I16" s="6">
        <v>329</v>
      </c>
      <c r="J16" s="6">
        <v>337</v>
      </c>
      <c r="K16" s="73"/>
      <c r="L16" s="6">
        <v>18</v>
      </c>
      <c r="M16" s="6">
        <v>17</v>
      </c>
      <c r="N16" s="6">
        <v>10</v>
      </c>
      <c r="O16" s="6">
        <v>19</v>
      </c>
      <c r="P16" s="6">
        <v>25</v>
      </c>
      <c r="Q16" s="6">
        <v>14</v>
      </c>
      <c r="R16" s="6">
        <v>30</v>
      </c>
      <c r="S16" s="6">
        <v>27</v>
      </c>
      <c r="T16" s="6">
        <v>0</v>
      </c>
      <c r="X16" s="86">
        <f t="shared" si="1"/>
        <v>351</v>
      </c>
      <c r="Y16" s="86">
        <f t="shared" si="2"/>
        <v>332</v>
      </c>
      <c r="Z16" s="86">
        <f t="shared" si="3"/>
        <v>301</v>
      </c>
      <c r="AA16" s="86">
        <f t="shared" si="4"/>
        <v>341</v>
      </c>
      <c r="AB16" s="86">
        <f t="shared" si="5"/>
        <v>308</v>
      </c>
      <c r="AC16" s="86">
        <f t="shared" si="6"/>
        <v>312</v>
      </c>
      <c r="AD16" s="89">
        <f t="shared" si="7"/>
        <v>322</v>
      </c>
      <c r="AE16" s="89">
        <f t="shared" si="8"/>
        <v>356</v>
      </c>
      <c r="AF16" s="89">
        <f t="shared" si="9"/>
        <v>337</v>
      </c>
      <c r="AH16" s="81">
        <f t="shared" si="10"/>
        <v>19.34195210187201</v>
      </c>
      <c r="AJ16" s="89">
        <f t="shared" si="11"/>
        <v>338.33333333333331</v>
      </c>
    </row>
  </sheetData>
  <mergeCells count="3">
    <mergeCell ref="B6:J6"/>
    <mergeCell ref="L6:T6"/>
    <mergeCell ref="X6:AF6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E50B2-4B9C-4106-9EF6-39D18DEAB35B}">
  <dimension ref="A1:E178"/>
  <sheetViews>
    <sheetView workbookViewId="0">
      <selection activeCell="A37" sqref="A37:XFD45"/>
    </sheetView>
  </sheetViews>
  <sheetFormatPr defaultRowHeight="14.4" x14ac:dyDescent="0.3"/>
  <cols>
    <col min="1" max="1" width="21.6640625" bestFit="1" customWidth="1"/>
    <col min="3" max="3" width="8.88671875" bestFit="1" customWidth="1"/>
    <col min="4" max="4" width="53.109375" bestFit="1" customWidth="1"/>
    <col min="5" max="5" width="69.88671875" bestFit="1" customWidth="1"/>
  </cols>
  <sheetData>
    <row r="1" spans="1:5" s="12" customFormat="1" ht="35.25" customHeight="1" x14ac:dyDescent="0.4"/>
    <row r="2" spans="1:5" s="12" customFormat="1" ht="33" x14ac:dyDescent="0.75">
      <c r="A2" s="13"/>
      <c r="E2" s="93"/>
    </row>
    <row r="3" spans="1:5" s="12" customFormat="1" ht="17.399999999999999" x14ac:dyDescent="0.4">
      <c r="A3" s="13"/>
    </row>
    <row r="4" spans="1:5" s="12" customFormat="1" ht="23.25" customHeight="1" x14ac:dyDescent="0.4">
      <c r="A4" s="13"/>
    </row>
    <row r="5" spans="1:5" s="12" customFormat="1" ht="18" hidden="1" customHeight="1" x14ac:dyDescent="0.4">
      <c r="A5" s="13"/>
    </row>
    <row r="6" spans="1:5" s="12" customFormat="1" ht="33" x14ac:dyDescent="0.75">
      <c r="A6" s="115" t="s">
        <v>336</v>
      </c>
      <c r="B6" s="116"/>
      <c r="C6" s="116"/>
      <c r="D6" s="116"/>
      <c r="E6" s="116"/>
    </row>
    <row r="7" spans="1:5" x14ac:dyDescent="0.3">
      <c r="A7" s="95" t="s">
        <v>93</v>
      </c>
      <c r="B7" s="95" t="s">
        <v>94</v>
      </c>
      <c r="C7" s="95" t="s">
        <v>95</v>
      </c>
      <c r="D7" s="95" t="s">
        <v>96</v>
      </c>
      <c r="E7" s="95" t="s">
        <v>97</v>
      </c>
    </row>
    <row r="8" spans="1:5" x14ac:dyDescent="0.3">
      <c r="A8" t="s">
        <v>121</v>
      </c>
      <c r="B8" t="s">
        <v>122</v>
      </c>
      <c r="C8">
        <v>110901</v>
      </c>
      <c r="D8" t="s">
        <v>123</v>
      </c>
      <c r="E8" t="s">
        <v>124</v>
      </c>
    </row>
    <row r="9" spans="1:5" x14ac:dyDescent="0.3">
      <c r="A9" t="s">
        <v>121</v>
      </c>
      <c r="B9" t="s">
        <v>122</v>
      </c>
      <c r="C9">
        <v>111001</v>
      </c>
      <c r="D9" t="s">
        <v>125</v>
      </c>
      <c r="E9" t="s">
        <v>126</v>
      </c>
    </row>
    <row r="10" spans="1:5" x14ac:dyDescent="0.3">
      <c r="A10" t="s">
        <v>121</v>
      </c>
      <c r="B10" t="s">
        <v>122</v>
      </c>
      <c r="C10">
        <v>111002</v>
      </c>
      <c r="D10" t="s">
        <v>127</v>
      </c>
      <c r="E10" t="s">
        <v>128</v>
      </c>
    </row>
    <row r="11" spans="1:5" x14ac:dyDescent="0.3">
      <c r="A11" t="s">
        <v>121</v>
      </c>
      <c r="B11" t="s">
        <v>113</v>
      </c>
      <c r="C11">
        <v>111002</v>
      </c>
      <c r="D11" t="s">
        <v>129</v>
      </c>
      <c r="E11" t="s">
        <v>128</v>
      </c>
    </row>
    <row r="12" spans="1:5" x14ac:dyDescent="0.3">
      <c r="A12" t="s">
        <v>121</v>
      </c>
      <c r="B12" t="s">
        <v>122</v>
      </c>
      <c r="C12">
        <v>111003</v>
      </c>
      <c r="D12" t="s">
        <v>130</v>
      </c>
      <c r="E12" t="s">
        <v>111</v>
      </c>
    </row>
    <row r="13" spans="1:5" x14ac:dyDescent="0.3">
      <c r="A13" t="s">
        <v>121</v>
      </c>
      <c r="B13" t="s">
        <v>113</v>
      </c>
      <c r="C13">
        <v>111003</v>
      </c>
      <c r="D13" t="s">
        <v>131</v>
      </c>
      <c r="E13" t="s">
        <v>132</v>
      </c>
    </row>
    <row r="14" spans="1:5" x14ac:dyDescent="0.3">
      <c r="A14" t="s">
        <v>121</v>
      </c>
      <c r="B14" t="s">
        <v>122</v>
      </c>
      <c r="C14">
        <v>130101</v>
      </c>
      <c r="D14" t="s">
        <v>107</v>
      </c>
      <c r="E14" t="s">
        <v>108</v>
      </c>
    </row>
    <row r="15" spans="1:5" x14ac:dyDescent="0.3">
      <c r="A15" t="s">
        <v>121</v>
      </c>
      <c r="B15" t="s">
        <v>99</v>
      </c>
      <c r="C15">
        <v>130101</v>
      </c>
      <c r="D15" t="s">
        <v>107</v>
      </c>
      <c r="E15" t="s">
        <v>108</v>
      </c>
    </row>
    <row r="16" spans="1:5" x14ac:dyDescent="0.3">
      <c r="A16" t="s">
        <v>121</v>
      </c>
      <c r="B16" t="s">
        <v>122</v>
      </c>
      <c r="C16">
        <v>144201</v>
      </c>
      <c r="D16" t="s">
        <v>133</v>
      </c>
      <c r="E16" t="s">
        <v>134</v>
      </c>
    </row>
    <row r="17" spans="1:5" x14ac:dyDescent="0.3">
      <c r="A17" t="s">
        <v>121</v>
      </c>
      <c r="B17" t="s">
        <v>122</v>
      </c>
      <c r="C17">
        <v>150303</v>
      </c>
      <c r="D17" t="s">
        <v>135</v>
      </c>
      <c r="E17" t="s">
        <v>136</v>
      </c>
    </row>
    <row r="18" spans="1:5" x14ac:dyDescent="0.3">
      <c r="A18" t="s">
        <v>121</v>
      </c>
      <c r="B18" t="s">
        <v>113</v>
      </c>
      <c r="C18">
        <v>150399</v>
      </c>
      <c r="D18" t="s">
        <v>135</v>
      </c>
      <c r="E18" t="s">
        <v>137</v>
      </c>
    </row>
    <row r="19" spans="1:5" x14ac:dyDescent="0.3">
      <c r="A19" t="s">
        <v>121</v>
      </c>
      <c r="B19" t="s">
        <v>122</v>
      </c>
      <c r="C19">
        <v>150404</v>
      </c>
      <c r="D19" t="s">
        <v>328</v>
      </c>
      <c r="E19" t="s">
        <v>138</v>
      </c>
    </row>
    <row r="20" spans="1:5" x14ac:dyDescent="0.3">
      <c r="A20" t="s">
        <v>121</v>
      </c>
      <c r="B20" t="s">
        <v>122</v>
      </c>
      <c r="C20">
        <v>150406</v>
      </c>
      <c r="D20" t="s">
        <v>139</v>
      </c>
      <c r="E20" t="s">
        <v>140</v>
      </c>
    </row>
    <row r="21" spans="1:5" x14ac:dyDescent="0.3">
      <c r="A21" t="s">
        <v>121</v>
      </c>
      <c r="B21" t="s">
        <v>113</v>
      </c>
      <c r="C21">
        <v>150406</v>
      </c>
      <c r="D21" t="s">
        <v>139</v>
      </c>
      <c r="E21" t="s">
        <v>140</v>
      </c>
    </row>
    <row r="22" spans="1:5" x14ac:dyDescent="0.3">
      <c r="A22" t="s">
        <v>121</v>
      </c>
      <c r="B22" t="s">
        <v>113</v>
      </c>
      <c r="C22">
        <v>150607</v>
      </c>
      <c r="D22" t="s">
        <v>141</v>
      </c>
      <c r="E22" t="s">
        <v>142</v>
      </c>
    </row>
    <row r="23" spans="1:5" x14ac:dyDescent="0.3">
      <c r="A23" t="s">
        <v>121</v>
      </c>
      <c r="B23" t="s">
        <v>122</v>
      </c>
      <c r="C23">
        <v>151703</v>
      </c>
      <c r="D23" t="s">
        <v>143</v>
      </c>
      <c r="E23" t="s">
        <v>144</v>
      </c>
    </row>
    <row r="24" spans="1:5" x14ac:dyDescent="0.3">
      <c r="A24" t="s">
        <v>121</v>
      </c>
      <c r="B24" t="s">
        <v>122</v>
      </c>
      <c r="C24">
        <v>190709</v>
      </c>
      <c r="D24" t="s">
        <v>145</v>
      </c>
      <c r="E24" t="s">
        <v>146</v>
      </c>
    </row>
    <row r="25" spans="1:5" x14ac:dyDescent="0.3">
      <c r="A25" t="s">
        <v>121</v>
      </c>
      <c r="B25" t="s">
        <v>113</v>
      </c>
      <c r="C25">
        <v>190709</v>
      </c>
      <c r="D25" t="s">
        <v>145</v>
      </c>
      <c r="E25" t="s">
        <v>146</v>
      </c>
    </row>
    <row r="26" spans="1:5" x14ac:dyDescent="0.3">
      <c r="A26" t="s">
        <v>121</v>
      </c>
      <c r="B26" t="s">
        <v>113</v>
      </c>
      <c r="C26">
        <v>460301</v>
      </c>
      <c r="D26" t="s">
        <v>147</v>
      </c>
      <c r="E26" t="s">
        <v>148</v>
      </c>
    </row>
    <row r="27" spans="1:5" x14ac:dyDescent="0.3">
      <c r="A27" t="s">
        <v>121</v>
      </c>
      <c r="B27" t="s">
        <v>122</v>
      </c>
      <c r="C27">
        <v>470105</v>
      </c>
      <c r="D27" t="s">
        <v>149</v>
      </c>
      <c r="E27" t="s">
        <v>150</v>
      </c>
    </row>
    <row r="28" spans="1:5" x14ac:dyDescent="0.3">
      <c r="A28" t="s">
        <v>121</v>
      </c>
      <c r="B28" t="s">
        <v>122</v>
      </c>
      <c r="C28">
        <v>480508</v>
      </c>
      <c r="D28" t="s">
        <v>151</v>
      </c>
      <c r="E28" t="s">
        <v>152</v>
      </c>
    </row>
    <row r="29" spans="1:5" x14ac:dyDescent="0.3">
      <c r="A29" t="s">
        <v>121</v>
      </c>
      <c r="B29" t="s">
        <v>122</v>
      </c>
      <c r="C29">
        <v>510801</v>
      </c>
      <c r="D29" t="s">
        <v>153</v>
      </c>
      <c r="E29" t="s">
        <v>154</v>
      </c>
    </row>
    <row r="30" spans="1:5" x14ac:dyDescent="0.3">
      <c r="A30" t="s">
        <v>121</v>
      </c>
      <c r="B30" t="s">
        <v>113</v>
      </c>
      <c r="C30">
        <v>510801</v>
      </c>
      <c r="D30" t="s">
        <v>153</v>
      </c>
      <c r="E30" t="s">
        <v>154</v>
      </c>
    </row>
    <row r="31" spans="1:5" x14ac:dyDescent="0.3">
      <c r="A31" t="s">
        <v>121</v>
      </c>
      <c r="B31" t="s">
        <v>113</v>
      </c>
      <c r="C31">
        <v>510806</v>
      </c>
      <c r="D31" t="s">
        <v>155</v>
      </c>
      <c r="E31" t="s">
        <v>156</v>
      </c>
    </row>
    <row r="32" spans="1:5" x14ac:dyDescent="0.3">
      <c r="A32" t="s">
        <v>121</v>
      </c>
      <c r="B32" t="s">
        <v>122</v>
      </c>
      <c r="C32">
        <v>510904</v>
      </c>
      <c r="D32" t="s">
        <v>157</v>
      </c>
      <c r="E32" t="s">
        <v>158</v>
      </c>
    </row>
    <row r="33" spans="1:5" x14ac:dyDescent="0.3">
      <c r="A33" t="s">
        <v>121</v>
      </c>
      <c r="B33" t="s">
        <v>113</v>
      </c>
      <c r="C33">
        <v>510904</v>
      </c>
      <c r="D33" t="s">
        <v>159</v>
      </c>
      <c r="E33" t="s">
        <v>158</v>
      </c>
    </row>
    <row r="34" spans="1:5" x14ac:dyDescent="0.3">
      <c r="A34" t="s">
        <v>121</v>
      </c>
      <c r="B34" t="s">
        <v>113</v>
      </c>
      <c r="C34">
        <v>510911</v>
      </c>
      <c r="D34" t="s">
        <v>100</v>
      </c>
      <c r="E34" t="s">
        <v>102</v>
      </c>
    </row>
    <row r="35" spans="1:5" x14ac:dyDescent="0.3">
      <c r="A35" t="s">
        <v>121</v>
      </c>
      <c r="B35" t="s">
        <v>122</v>
      </c>
      <c r="C35">
        <v>511501</v>
      </c>
      <c r="D35" t="s">
        <v>160</v>
      </c>
      <c r="E35" t="s">
        <v>161</v>
      </c>
    </row>
    <row r="36" spans="1:5" x14ac:dyDescent="0.3">
      <c r="A36" t="s">
        <v>121</v>
      </c>
      <c r="B36" t="s">
        <v>99</v>
      </c>
      <c r="C36">
        <v>513801</v>
      </c>
      <c r="D36" t="s">
        <v>103</v>
      </c>
      <c r="E36" t="s">
        <v>104</v>
      </c>
    </row>
    <row r="37" spans="1:5" x14ac:dyDescent="0.3">
      <c r="A37" t="s">
        <v>162</v>
      </c>
      <c r="B37" t="s">
        <v>122</v>
      </c>
      <c r="C37">
        <v>110901</v>
      </c>
      <c r="D37" t="s">
        <v>163</v>
      </c>
      <c r="E37" t="s">
        <v>164</v>
      </c>
    </row>
    <row r="38" spans="1:5" x14ac:dyDescent="0.3">
      <c r="A38" t="s">
        <v>162</v>
      </c>
      <c r="B38" t="s">
        <v>113</v>
      </c>
      <c r="C38">
        <v>111003</v>
      </c>
      <c r="D38" t="s">
        <v>165</v>
      </c>
      <c r="E38" t="s">
        <v>111</v>
      </c>
    </row>
    <row r="39" spans="1:5" x14ac:dyDescent="0.3">
      <c r="A39" t="s">
        <v>162</v>
      </c>
      <c r="B39" t="s">
        <v>113</v>
      </c>
      <c r="C39">
        <v>131202</v>
      </c>
      <c r="D39" t="s">
        <v>119</v>
      </c>
      <c r="E39" t="s">
        <v>98</v>
      </c>
    </row>
    <row r="40" spans="1:5" x14ac:dyDescent="0.3">
      <c r="A40" t="s">
        <v>162</v>
      </c>
      <c r="B40" t="s">
        <v>113</v>
      </c>
      <c r="C40">
        <v>131210</v>
      </c>
      <c r="D40" t="s">
        <v>112</v>
      </c>
      <c r="E40" t="s">
        <v>166</v>
      </c>
    </row>
    <row r="41" spans="1:5" x14ac:dyDescent="0.3">
      <c r="A41" t="s">
        <v>162</v>
      </c>
      <c r="B41" t="s">
        <v>113</v>
      </c>
      <c r="C41">
        <v>150404</v>
      </c>
      <c r="D41" t="s">
        <v>167</v>
      </c>
      <c r="E41" t="s">
        <v>168</v>
      </c>
    </row>
    <row r="42" spans="1:5" x14ac:dyDescent="0.3">
      <c r="A42" t="s">
        <v>162</v>
      </c>
      <c r="B42" t="s">
        <v>113</v>
      </c>
      <c r="C42">
        <v>150499</v>
      </c>
      <c r="D42" t="s">
        <v>169</v>
      </c>
      <c r="E42" t="s">
        <v>170</v>
      </c>
    </row>
    <row r="43" spans="1:5" x14ac:dyDescent="0.3">
      <c r="A43" t="s">
        <v>162</v>
      </c>
      <c r="B43" t="s">
        <v>122</v>
      </c>
      <c r="C43">
        <v>460303</v>
      </c>
      <c r="D43" t="s">
        <v>329</v>
      </c>
      <c r="E43" t="s">
        <v>203</v>
      </c>
    </row>
    <row r="44" spans="1:5" x14ac:dyDescent="0.3">
      <c r="A44" t="s">
        <v>162</v>
      </c>
      <c r="B44" t="s">
        <v>113</v>
      </c>
      <c r="C44">
        <v>470105</v>
      </c>
      <c r="D44" t="s">
        <v>171</v>
      </c>
      <c r="E44" t="s">
        <v>150</v>
      </c>
    </row>
    <row r="45" spans="1:5" x14ac:dyDescent="0.3">
      <c r="A45" t="s">
        <v>162</v>
      </c>
      <c r="B45" t="s">
        <v>113</v>
      </c>
      <c r="C45">
        <v>480508</v>
      </c>
      <c r="D45" t="s">
        <v>172</v>
      </c>
      <c r="E45" t="s">
        <v>152</v>
      </c>
    </row>
    <row r="46" spans="1:5" x14ac:dyDescent="0.3">
      <c r="A46" t="s">
        <v>162</v>
      </c>
      <c r="B46" t="s">
        <v>99</v>
      </c>
      <c r="C46">
        <v>510602</v>
      </c>
      <c r="D46" t="s">
        <v>116</v>
      </c>
      <c r="E46" t="s">
        <v>117</v>
      </c>
    </row>
    <row r="47" spans="1:5" x14ac:dyDescent="0.3">
      <c r="A47" t="s">
        <v>162</v>
      </c>
      <c r="B47" t="s">
        <v>122</v>
      </c>
      <c r="C47">
        <v>510801</v>
      </c>
      <c r="D47" t="s">
        <v>153</v>
      </c>
      <c r="E47" t="s">
        <v>154</v>
      </c>
    </row>
    <row r="48" spans="1:5" x14ac:dyDescent="0.3">
      <c r="A48" t="s">
        <v>162</v>
      </c>
      <c r="B48" t="s">
        <v>122</v>
      </c>
      <c r="C48">
        <v>510904</v>
      </c>
      <c r="D48" t="s">
        <v>173</v>
      </c>
      <c r="E48" t="s">
        <v>158</v>
      </c>
    </row>
    <row r="49" spans="1:5" x14ac:dyDescent="0.3">
      <c r="A49" t="s">
        <v>162</v>
      </c>
      <c r="B49" t="s">
        <v>113</v>
      </c>
      <c r="C49">
        <v>510904</v>
      </c>
      <c r="D49" t="s">
        <v>173</v>
      </c>
      <c r="E49" t="s">
        <v>174</v>
      </c>
    </row>
    <row r="50" spans="1:5" x14ac:dyDescent="0.3">
      <c r="A50" t="s">
        <v>162</v>
      </c>
      <c r="B50" t="s">
        <v>99</v>
      </c>
      <c r="C50">
        <v>510908</v>
      </c>
      <c r="D50" t="s">
        <v>175</v>
      </c>
      <c r="E50" t="s">
        <v>110</v>
      </c>
    </row>
    <row r="51" spans="1:5" x14ac:dyDescent="0.3">
      <c r="A51" t="s">
        <v>162</v>
      </c>
      <c r="B51" t="s">
        <v>113</v>
      </c>
      <c r="C51">
        <v>510910</v>
      </c>
      <c r="D51" t="s">
        <v>176</v>
      </c>
      <c r="E51" t="s">
        <v>177</v>
      </c>
    </row>
    <row r="52" spans="1:5" x14ac:dyDescent="0.3">
      <c r="A52" t="s">
        <v>162</v>
      </c>
      <c r="B52" t="s">
        <v>113</v>
      </c>
      <c r="C52">
        <v>510911</v>
      </c>
      <c r="D52" t="s">
        <v>100</v>
      </c>
      <c r="E52" t="s">
        <v>102</v>
      </c>
    </row>
    <row r="53" spans="1:5" x14ac:dyDescent="0.3">
      <c r="A53" t="s">
        <v>162</v>
      </c>
      <c r="B53" t="s">
        <v>113</v>
      </c>
      <c r="C53">
        <v>511504</v>
      </c>
      <c r="D53" t="s">
        <v>319</v>
      </c>
      <c r="E53" t="s">
        <v>178</v>
      </c>
    </row>
    <row r="54" spans="1:5" x14ac:dyDescent="0.3">
      <c r="A54" t="s">
        <v>162</v>
      </c>
      <c r="B54" t="s">
        <v>113</v>
      </c>
      <c r="C54">
        <v>513801</v>
      </c>
      <c r="D54" t="s">
        <v>103</v>
      </c>
      <c r="E54" t="s">
        <v>104</v>
      </c>
    </row>
    <row r="55" spans="1:5" x14ac:dyDescent="0.3">
      <c r="A55" t="s">
        <v>162</v>
      </c>
      <c r="B55" t="s">
        <v>122</v>
      </c>
      <c r="C55">
        <v>513901</v>
      </c>
      <c r="D55" t="s">
        <v>205</v>
      </c>
      <c r="E55" t="s">
        <v>206</v>
      </c>
    </row>
    <row r="56" spans="1:5" x14ac:dyDescent="0.3">
      <c r="A56" t="s">
        <v>179</v>
      </c>
      <c r="B56" t="s">
        <v>122</v>
      </c>
      <c r="C56">
        <v>111003</v>
      </c>
      <c r="D56" t="s">
        <v>320</v>
      </c>
      <c r="E56" t="s">
        <v>321</v>
      </c>
    </row>
    <row r="57" spans="1:5" x14ac:dyDescent="0.3">
      <c r="A57" t="s">
        <v>179</v>
      </c>
      <c r="B57" t="s">
        <v>113</v>
      </c>
      <c r="C57">
        <v>111003</v>
      </c>
      <c r="D57" t="s">
        <v>320</v>
      </c>
      <c r="E57" t="s">
        <v>321</v>
      </c>
    </row>
    <row r="58" spans="1:5" x14ac:dyDescent="0.3">
      <c r="A58" t="s">
        <v>179</v>
      </c>
      <c r="B58" t="s">
        <v>122</v>
      </c>
      <c r="C58">
        <v>131501</v>
      </c>
      <c r="D58" t="s">
        <v>180</v>
      </c>
      <c r="E58" t="s">
        <v>181</v>
      </c>
    </row>
    <row r="59" spans="1:5" x14ac:dyDescent="0.3">
      <c r="A59" t="s">
        <v>179</v>
      </c>
      <c r="B59" t="s">
        <v>122</v>
      </c>
      <c r="C59">
        <v>150403</v>
      </c>
      <c r="D59" t="s">
        <v>182</v>
      </c>
      <c r="E59" t="s">
        <v>183</v>
      </c>
    </row>
    <row r="60" spans="1:5" x14ac:dyDescent="0.3">
      <c r="A60" t="s">
        <v>179</v>
      </c>
      <c r="B60" t="s">
        <v>113</v>
      </c>
      <c r="C60">
        <v>150403</v>
      </c>
      <c r="D60" t="s">
        <v>182</v>
      </c>
      <c r="E60" t="s">
        <v>183</v>
      </c>
    </row>
    <row r="61" spans="1:5" x14ac:dyDescent="0.3">
      <c r="A61" t="s">
        <v>179</v>
      </c>
      <c r="B61" t="s">
        <v>122</v>
      </c>
      <c r="C61">
        <v>150499</v>
      </c>
      <c r="D61" t="s">
        <v>184</v>
      </c>
      <c r="E61" t="s">
        <v>185</v>
      </c>
    </row>
    <row r="62" spans="1:5" x14ac:dyDescent="0.3">
      <c r="A62" t="s">
        <v>179</v>
      </c>
      <c r="B62" t="s">
        <v>113</v>
      </c>
      <c r="C62">
        <v>190709</v>
      </c>
      <c r="D62" t="s">
        <v>186</v>
      </c>
      <c r="E62" t="s">
        <v>146</v>
      </c>
    </row>
    <row r="63" spans="1:5" x14ac:dyDescent="0.3">
      <c r="A63" t="s">
        <v>179</v>
      </c>
      <c r="B63" t="s">
        <v>113</v>
      </c>
      <c r="C63">
        <v>513801</v>
      </c>
      <c r="D63" t="s">
        <v>103</v>
      </c>
      <c r="E63" t="s">
        <v>104</v>
      </c>
    </row>
    <row r="64" spans="1:5" x14ac:dyDescent="0.3">
      <c r="A64" t="s">
        <v>263</v>
      </c>
      <c r="B64" t="s">
        <v>122</v>
      </c>
      <c r="C64">
        <v>111001</v>
      </c>
      <c r="D64" t="s">
        <v>123</v>
      </c>
      <c r="E64" t="s">
        <v>126</v>
      </c>
    </row>
    <row r="65" spans="1:5" x14ac:dyDescent="0.3">
      <c r="A65" t="s">
        <v>263</v>
      </c>
      <c r="B65" t="s">
        <v>113</v>
      </c>
      <c r="C65">
        <v>131210</v>
      </c>
      <c r="D65" t="s">
        <v>112</v>
      </c>
      <c r="E65" t="s">
        <v>166</v>
      </c>
    </row>
    <row r="66" spans="1:5" x14ac:dyDescent="0.3">
      <c r="A66" t="s">
        <v>263</v>
      </c>
      <c r="B66" t="s">
        <v>122</v>
      </c>
      <c r="C66">
        <v>131501</v>
      </c>
      <c r="D66" t="s">
        <v>187</v>
      </c>
      <c r="E66" t="s">
        <v>181</v>
      </c>
    </row>
    <row r="67" spans="1:5" x14ac:dyDescent="0.3">
      <c r="A67" t="s">
        <v>263</v>
      </c>
      <c r="B67" t="s">
        <v>113</v>
      </c>
      <c r="C67">
        <v>150303</v>
      </c>
      <c r="D67" t="s">
        <v>266</v>
      </c>
      <c r="E67" t="s">
        <v>267</v>
      </c>
    </row>
    <row r="68" spans="1:5" x14ac:dyDescent="0.3">
      <c r="A68" t="s">
        <v>263</v>
      </c>
      <c r="B68" t="s">
        <v>122</v>
      </c>
      <c r="C68">
        <v>150612</v>
      </c>
      <c r="D68" t="s">
        <v>322</v>
      </c>
      <c r="E68" t="s">
        <v>199</v>
      </c>
    </row>
    <row r="69" spans="1:5" x14ac:dyDescent="0.3">
      <c r="A69" t="s">
        <v>263</v>
      </c>
      <c r="B69" t="s">
        <v>113</v>
      </c>
      <c r="C69">
        <v>150612</v>
      </c>
      <c r="D69" t="s">
        <v>322</v>
      </c>
      <c r="E69" t="s">
        <v>199</v>
      </c>
    </row>
    <row r="70" spans="1:5" x14ac:dyDescent="0.3">
      <c r="A70" t="s">
        <v>263</v>
      </c>
      <c r="B70" t="s">
        <v>113</v>
      </c>
      <c r="C70">
        <v>150613</v>
      </c>
      <c r="D70" t="s">
        <v>188</v>
      </c>
      <c r="E70" t="s">
        <v>189</v>
      </c>
    </row>
    <row r="71" spans="1:5" x14ac:dyDescent="0.3">
      <c r="A71" t="s">
        <v>263</v>
      </c>
      <c r="B71" t="s">
        <v>122</v>
      </c>
      <c r="C71">
        <v>460302</v>
      </c>
      <c r="D71" t="s">
        <v>252</v>
      </c>
      <c r="E71" t="s">
        <v>253</v>
      </c>
    </row>
    <row r="72" spans="1:5" x14ac:dyDescent="0.3">
      <c r="A72" t="s">
        <v>263</v>
      </c>
      <c r="B72" t="s">
        <v>113</v>
      </c>
      <c r="C72">
        <v>460302</v>
      </c>
      <c r="D72" t="s">
        <v>252</v>
      </c>
      <c r="E72" t="s">
        <v>253</v>
      </c>
    </row>
    <row r="73" spans="1:5" x14ac:dyDescent="0.3">
      <c r="A73" t="s">
        <v>263</v>
      </c>
      <c r="B73" t="s">
        <v>122</v>
      </c>
      <c r="C73">
        <v>480508</v>
      </c>
      <c r="D73" t="s">
        <v>151</v>
      </c>
      <c r="E73" t="s">
        <v>152</v>
      </c>
    </row>
    <row r="74" spans="1:5" x14ac:dyDescent="0.3">
      <c r="A74" t="s">
        <v>263</v>
      </c>
      <c r="B74" t="s">
        <v>113</v>
      </c>
      <c r="C74">
        <v>480508</v>
      </c>
      <c r="D74" t="s">
        <v>172</v>
      </c>
      <c r="E74" t="s">
        <v>152</v>
      </c>
    </row>
    <row r="75" spans="1:5" x14ac:dyDescent="0.3">
      <c r="A75" t="s">
        <v>263</v>
      </c>
      <c r="B75" t="s">
        <v>113</v>
      </c>
      <c r="C75">
        <v>490101</v>
      </c>
      <c r="D75" t="s">
        <v>114</v>
      </c>
      <c r="E75" t="s">
        <v>115</v>
      </c>
    </row>
    <row r="76" spans="1:5" x14ac:dyDescent="0.3">
      <c r="A76" t="s">
        <v>263</v>
      </c>
      <c r="B76" t="s">
        <v>122</v>
      </c>
      <c r="C76">
        <v>490399</v>
      </c>
      <c r="D76" t="s">
        <v>190</v>
      </c>
      <c r="E76" t="s">
        <v>191</v>
      </c>
    </row>
    <row r="77" spans="1:5" x14ac:dyDescent="0.3">
      <c r="A77" t="s">
        <v>263</v>
      </c>
      <c r="B77" t="s">
        <v>122</v>
      </c>
      <c r="C77">
        <v>510801</v>
      </c>
      <c r="D77" t="s">
        <v>192</v>
      </c>
      <c r="E77" t="s">
        <v>154</v>
      </c>
    </row>
    <row r="78" spans="1:5" x14ac:dyDescent="0.3">
      <c r="A78" t="s">
        <v>263</v>
      </c>
      <c r="B78" t="s">
        <v>113</v>
      </c>
      <c r="C78">
        <v>510801</v>
      </c>
      <c r="D78" t="s">
        <v>192</v>
      </c>
      <c r="E78" t="s">
        <v>154</v>
      </c>
    </row>
    <row r="79" spans="1:5" x14ac:dyDescent="0.3">
      <c r="A79" t="s">
        <v>263</v>
      </c>
      <c r="B79" t="s">
        <v>113</v>
      </c>
      <c r="C79">
        <v>510806</v>
      </c>
      <c r="D79" t="s">
        <v>193</v>
      </c>
      <c r="E79" t="s">
        <v>156</v>
      </c>
    </row>
    <row r="80" spans="1:5" x14ac:dyDescent="0.3">
      <c r="A80" t="s">
        <v>263</v>
      </c>
      <c r="B80" t="s">
        <v>122</v>
      </c>
      <c r="C80">
        <v>510904</v>
      </c>
      <c r="D80" t="s">
        <v>194</v>
      </c>
      <c r="E80" t="s">
        <v>158</v>
      </c>
    </row>
    <row r="81" spans="1:5" x14ac:dyDescent="0.3">
      <c r="A81" t="s">
        <v>263</v>
      </c>
      <c r="B81" t="s">
        <v>113</v>
      </c>
      <c r="C81">
        <v>510904</v>
      </c>
      <c r="D81" t="s">
        <v>194</v>
      </c>
      <c r="E81" t="s">
        <v>158</v>
      </c>
    </row>
    <row r="82" spans="1:5" x14ac:dyDescent="0.3">
      <c r="A82" t="s">
        <v>263</v>
      </c>
      <c r="B82" t="s">
        <v>113</v>
      </c>
      <c r="C82">
        <v>510907</v>
      </c>
      <c r="D82" t="s">
        <v>330</v>
      </c>
      <c r="E82" t="s">
        <v>101</v>
      </c>
    </row>
    <row r="83" spans="1:5" x14ac:dyDescent="0.3">
      <c r="A83" t="s">
        <v>263</v>
      </c>
      <c r="B83" t="s">
        <v>113</v>
      </c>
      <c r="C83">
        <v>510908</v>
      </c>
      <c r="D83" t="s">
        <v>323</v>
      </c>
      <c r="E83" t="s">
        <v>110</v>
      </c>
    </row>
    <row r="84" spans="1:5" x14ac:dyDescent="0.3">
      <c r="A84" t="s">
        <v>263</v>
      </c>
      <c r="B84" t="s">
        <v>122</v>
      </c>
      <c r="C84">
        <v>511501</v>
      </c>
      <c r="D84" t="s">
        <v>160</v>
      </c>
      <c r="E84" t="s">
        <v>161</v>
      </c>
    </row>
    <row r="85" spans="1:5" x14ac:dyDescent="0.3">
      <c r="A85" t="s">
        <v>263</v>
      </c>
      <c r="B85" t="s">
        <v>113</v>
      </c>
      <c r="C85">
        <v>511501</v>
      </c>
      <c r="D85" t="s">
        <v>324</v>
      </c>
      <c r="E85" t="s">
        <v>161</v>
      </c>
    </row>
    <row r="86" spans="1:5" x14ac:dyDescent="0.3">
      <c r="A86" t="s">
        <v>264</v>
      </c>
      <c r="B86" t="s">
        <v>122</v>
      </c>
      <c r="C86">
        <v>111002</v>
      </c>
      <c r="D86" t="s">
        <v>195</v>
      </c>
      <c r="E86" t="s">
        <v>196</v>
      </c>
    </row>
    <row r="87" spans="1:5" x14ac:dyDescent="0.3">
      <c r="A87" t="s">
        <v>264</v>
      </c>
      <c r="B87" t="s">
        <v>113</v>
      </c>
      <c r="C87">
        <v>111002</v>
      </c>
      <c r="D87" t="s">
        <v>281</v>
      </c>
      <c r="E87" t="s">
        <v>282</v>
      </c>
    </row>
    <row r="88" spans="1:5" x14ac:dyDescent="0.3">
      <c r="A88" t="s">
        <v>264</v>
      </c>
      <c r="B88" t="s">
        <v>122</v>
      </c>
      <c r="C88">
        <v>111003</v>
      </c>
      <c r="D88" t="s">
        <v>118</v>
      </c>
      <c r="E88" t="s">
        <v>111</v>
      </c>
    </row>
    <row r="89" spans="1:5" x14ac:dyDescent="0.3">
      <c r="A89" t="s">
        <v>264</v>
      </c>
      <c r="B89" t="s">
        <v>113</v>
      </c>
      <c r="C89">
        <v>111003</v>
      </c>
      <c r="D89" t="s">
        <v>131</v>
      </c>
      <c r="E89" t="s">
        <v>283</v>
      </c>
    </row>
    <row r="90" spans="1:5" x14ac:dyDescent="0.3">
      <c r="A90" t="s">
        <v>264</v>
      </c>
      <c r="B90" t="s">
        <v>122</v>
      </c>
      <c r="C90">
        <v>131501</v>
      </c>
      <c r="D90" t="s">
        <v>197</v>
      </c>
      <c r="E90" t="s">
        <v>181</v>
      </c>
    </row>
    <row r="91" spans="1:5" x14ac:dyDescent="0.3">
      <c r="A91" t="s">
        <v>264</v>
      </c>
      <c r="B91" t="s">
        <v>113</v>
      </c>
      <c r="C91">
        <v>131501</v>
      </c>
      <c r="D91" t="s">
        <v>197</v>
      </c>
      <c r="E91" t="s">
        <v>181</v>
      </c>
    </row>
    <row r="92" spans="1:5" x14ac:dyDescent="0.3">
      <c r="A92" t="s">
        <v>264</v>
      </c>
      <c r="B92" t="s">
        <v>122</v>
      </c>
      <c r="C92">
        <v>150612</v>
      </c>
      <c r="D92" t="s">
        <v>325</v>
      </c>
      <c r="E92" t="s">
        <v>199</v>
      </c>
    </row>
    <row r="93" spans="1:5" x14ac:dyDescent="0.3">
      <c r="A93" t="s">
        <v>264</v>
      </c>
      <c r="B93" t="s">
        <v>113</v>
      </c>
      <c r="C93">
        <v>150612</v>
      </c>
      <c r="D93" t="s">
        <v>325</v>
      </c>
      <c r="E93" t="s">
        <v>199</v>
      </c>
    </row>
    <row r="94" spans="1:5" x14ac:dyDescent="0.3">
      <c r="A94" t="s">
        <v>264</v>
      </c>
      <c r="B94" t="s">
        <v>99</v>
      </c>
      <c r="C94">
        <v>190707</v>
      </c>
      <c r="D94" t="s">
        <v>200</v>
      </c>
      <c r="E94" t="s">
        <v>201</v>
      </c>
    </row>
    <row r="95" spans="1:5" x14ac:dyDescent="0.3">
      <c r="A95" t="s">
        <v>264</v>
      </c>
      <c r="B95" t="s">
        <v>122</v>
      </c>
      <c r="C95">
        <v>460303</v>
      </c>
      <c r="D95" t="s">
        <v>202</v>
      </c>
      <c r="E95" t="s">
        <v>203</v>
      </c>
    </row>
    <row r="96" spans="1:5" x14ac:dyDescent="0.3">
      <c r="A96" t="s">
        <v>264</v>
      </c>
      <c r="B96" t="s">
        <v>122</v>
      </c>
      <c r="C96">
        <v>480508</v>
      </c>
      <c r="D96" t="s">
        <v>172</v>
      </c>
      <c r="E96" t="s">
        <v>152</v>
      </c>
    </row>
    <row r="97" spans="1:5" x14ac:dyDescent="0.3">
      <c r="A97" t="s">
        <v>264</v>
      </c>
      <c r="B97" t="s">
        <v>113</v>
      </c>
      <c r="C97">
        <v>480508</v>
      </c>
      <c r="D97" t="s">
        <v>172</v>
      </c>
      <c r="E97" t="s">
        <v>152</v>
      </c>
    </row>
    <row r="98" spans="1:5" x14ac:dyDescent="0.3">
      <c r="A98" t="s">
        <v>264</v>
      </c>
      <c r="B98" t="s">
        <v>113</v>
      </c>
      <c r="C98">
        <v>510801</v>
      </c>
      <c r="D98" t="s">
        <v>153</v>
      </c>
      <c r="E98" t="s">
        <v>154</v>
      </c>
    </row>
    <row r="99" spans="1:5" x14ac:dyDescent="0.3">
      <c r="A99" t="s">
        <v>264</v>
      </c>
      <c r="B99" t="s">
        <v>113</v>
      </c>
      <c r="C99">
        <v>510806</v>
      </c>
      <c r="D99" t="s">
        <v>193</v>
      </c>
      <c r="E99" t="s">
        <v>156</v>
      </c>
    </row>
    <row r="100" spans="1:5" x14ac:dyDescent="0.3">
      <c r="A100" t="s">
        <v>264</v>
      </c>
      <c r="B100" t="s">
        <v>122</v>
      </c>
      <c r="C100">
        <v>510904</v>
      </c>
      <c r="D100" t="s">
        <v>159</v>
      </c>
      <c r="E100" t="s">
        <v>158</v>
      </c>
    </row>
    <row r="101" spans="1:5" x14ac:dyDescent="0.3">
      <c r="A101" t="s">
        <v>264</v>
      </c>
      <c r="B101" t="s">
        <v>113</v>
      </c>
      <c r="C101">
        <v>510904</v>
      </c>
      <c r="D101" t="s">
        <v>173</v>
      </c>
      <c r="E101" t="s">
        <v>204</v>
      </c>
    </row>
    <row r="102" spans="1:5" x14ac:dyDescent="0.3">
      <c r="A102" t="s">
        <v>264</v>
      </c>
      <c r="B102" t="s">
        <v>113</v>
      </c>
      <c r="C102">
        <v>513801</v>
      </c>
      <c r="D102" t="s">
        <v>103</v>
      </c>
      <c r="E102" t="s">
        <v>104</v>
      </c>
    </row>
    <row r="103" spans="1:5" x14ac:dyDescent="0.3">
      <c r="A103" t="s">
        <v>264</v>
      </c>
      <c r="B103" t="s">
        <v>122</v>
      </c>
      <c r="C103">
        <v>513901</v>
      </c>
      <c r="D103" t="s">
        <v>205</v>
      </c>
      <c r="E103" t="s">
        <v>206</v>
      </c>
    </row>
    <row r="104" spans="1:5" x14ac:dyDescent="0.3">
      <c r="A104" t="s">
        <v>207</v>
      </c>
      <c r="B104" t="s">
        <v>113</v>
      </c>
      <c r="C104">
        <v>110901</v>
      </c>
      <c r="D104" t="s">
        <v>208</v>
      </c>
      <c r="E104" t="s">
        <v>124</v>
      </c>
    </row>
    <row r="105" spans="1:5" x14ac:dyDescent="0.3">
      <c r="A105" t="s">
        <v>207</v>
      </c>
      <c r="B105" t="s">
        <v>122</v>
      </c>
      <c r="C105">
        <v>111003</v>
      </c>
      <c r="D105" t="s">
        <v>131</v>
      </c>
      <c r="E105" t="s">
        <v>111</v>
      </c>
    </row>
    <row r="106" spans="1:5" x14ac:dyDescent="0.3">
      <c r="A106" t="s">
        <v>207</v>
      </c>
      <c r="B106" t="s">
        <v>122</v>
      </c>
      <c r="C106">
        <v>131501</v>
      </c>
      <c r="D106" t="s">
        <v>180</v>
      </c>
      <c r="E106" t="s">
        <v>181</v>
      </c>
    </row>
    <row r="107" spans="1:5" x14ac:dyDescent="0.3">
      <c r="A107" t="s">
        <v>207</v>
      </c>
      <c r="B107" t="s">
        <v>113</v>
      </c>
      <c r="C107">
        <v>150614</v>
      </c>
      <c r="D107" t="s">
        <v>209</v>
      </c>
      <c r="E107" t="s">
        <v>210</v>
      </c>
    </row>
    <row r="108" spans="1:5" x14ac:dyDescent="0.3">
      <c r="A108" t="s">
        <v>207</v>
      </c>
      <c r="B108" t="s">
        <v>113</v>
      </c>
      <c r="C108">
        <v>150901</v>
      </c>
      <c r="D108" t="s">
        <v>211</v>
      </c>
      <c r="E108" t="s">
        <v>212</v>
      </c>
    </row>
    <row r="109" spans="1:5" x14ac:dyDescent="0.3">
      <c r="A109" t="s">
        <v>207</v>
      </c>
      <c r="B109" t="s">
        <v>122</v>
      </c>
      <c r="C109">
        <v>150903</v>
      </c>
      <c r="D109" t="s">
        <v>213</v>
      </c>
      <c r="E109" t="s">
        <v>214</v>
      </c>
    </row>
    <row r="110" spans="1:5" x14ac:dyDescent="0.3">
      <c r="A110" t="s">
        <v>207</v>
      </c>
      <c r="B110" t="s">
        <v>113</v>
      </c>
      <c r="C110">
        <v>150903</v>
      </c>
      <c r="D110" t="s">
        <v>213</v>
      </c>
      <c r="E110" t="s">
        <v>214</v>
      </c>
    </row>
    <row r="111" spans="1:5" x14ac:dyDescent="0.3">
      <c r="A111" t="s">
        <v>207</v>
      </c>
      <c r="B111" t="s">
        <v>113</v>
      </c>
      <c r="C111">
        <v>190708</v>
      </c>
      <c r="D111" t="s">
        <v>215</v>
      </c>
      <c r="E111" t="s">
        <v>216</v>
      </c>
    </row>
    <row r="112" spans="1:5" x14ac:dyDescent="0.3">
      <c r="A112" t="s">
        <v>207</v>
      </c>
      <c r="B112" t="s">
        <v>113</v>
      </c>
      <c r="C112">
        <v>460301</v>
      </c>
      <c r="D112" t="s">
        <v>147</v>
      </c>
      <c r="E112" t="s">
        <v>217</v>
      </c>
    </row>
    <row r="113" spans="1:5" x14ac:dyDescent="0.3">
      <c r="A113" t="s">
        <v>207</v>
      </c>
      <c r="B113" t="s">
        <v>122</v>
      </c>
      <c r="C113">
        <v>470607</v>
      </c>
      <c r="D113" t="s">
        <v>218</v>
      </c>
      <c r="E113" t="s">
        <v>219</v>
      </c>
    </row>
    <row r="114" spans="1:5" x14ac:dyDescent="0.3">
      <c r="A114" t="s">
        <v>207</v>
      </c>
      <c r="B114" t="s">
        <v>113</v>
      </c>
      <c r="C114">
        <v>470607</v>
      </c>
      <c r="D114" t="s">
        <v>220</v>
      </c>
      <c r="E114" t="s">
        <v>221</v>
      </c>
    </row>
    <row r="115" spans="1:5" x14ac:dyDescent="0.3">
      <c r="A115" t="s">
        <v>207</v>
      </c>
      <c r="B115" t="s">
        <v>122</v>
      </c>
      <c r="C115">
        <v>470608</v>
      </c>
      <c r="D115" t="s">
        <v>222</v>
      </c>
      <c r="E115" t="s">
        <v>223</v>
      </c>
    </row>
    <row r="116" spans="1:5" x14ac:dyDescent="0.3">
      <c r="A116" t="s">
        <v>207</v>
      </c>
      <c r="B116" t="s">
        <v>122</v>
      </c>
      <c r="C116">
        <v>470609</v>
      </c>
      <c r="D116" t="s">
        <v>224</v>
      </c>
      <c r="E116" t="s">
        <v>225</v>
      </c>
    </row>
    <row r="117" spans="1:5" x14ac:dyDescent="0.3">
      <c r="A117" t="s">
        <v>207</v>
      </c>
      <c r="B117" t="s">
        <v>122</v>
      </c>
      <c r="C117">
        <v>480508</v>
      </c>
      <c r="D117" t="s">
        <v>226</v>
      </c>
      <c r="E117" t="s">
        <v>152</v>
      </c>
    </row>
    <row r="118" spans="1:5" x14ac:dyDescent="0.3">
      <c r="A118" t="s">
        <v>207</v>
      </c>
      <c r="B118" t="s">
        <v>122</v>
      </c>
      <c r="C118">
        <v>480511</v>
      </c>
      <c r="D118" t="s">
        <v>172</v>
      </c>
      <c r="E118" t="s">
        <v>227</v>
      </c>
    </row>
    <row r="119" spans="1:5" x14ac:dyDescent="0.3">
      <c r="A119" t="s">
        <v>207</v>
      </c>
      <c r="B119" t="s">
        <v>113</v>
      </c>
      <c r="C119">
        <v>510806</v>
      </c>
      <c r="D119" t="s">
        <v>193</v>
      </c>
      <c r="E119" t="s">
        <v>156</v>
      </c>
    </row>
    <row r="120" spans="1:5" x14ac:dyDescent="0.3">
      <c r="A120" t="s">
        <v>207</v>
      </c>
      <c r="B120" t="s">
        <v>122</v>
      </c>
      <c r="C120">
        <v>510904</v>
      </c>
      <c r="D120" t="s">
        <v>173</v>
      </c>
      <c r="E120" t="s">
        <v>158</v>
      </c>
    </row>
    <row r="121" spans="1:5" x14ac:dyDescent="0.3">
      <c r="A121" t="s">
        <v>207</v>
      </c>
      <c r="B121" t="s">
        <v>113</v>
      </c>
      <c r="C121">
        <v>510904</v>
      </c>
      <c r="D121" t="s">
        <v>173</v>
      </c>
      <c r="E121" t="s">
        <v>158</v>
      </c>
    </row>
    <row r="122" spans="1:5" x14ac:dyDescent="0.3">
      <c r="A122" t="s">
        <v>207</v>
      </c>
      <c r="B122" t="s">
        <v>113</v>
      </c>
      <c r="C122">
        <v>510907</v>
      </c>
      <c r="D122" t="s">
        <v>100</v>
      </c>
      <c r="E122" t="s">
        <v>101</v>
      </c>
    </row>
    <row r="123" spans="1:5" x14ac:dyDescent="0.3">
      <c r="A123" t="s">
        <v>207</v>
      </c>
      <c r="B123" t="s">
        <v>113</v>
      </c>
      <c r="C123">
        <v>510908</v>
      </c>
      <c r="D123" t="s">
        <v>109</v>
      </c>
      <c r="E123" t="s">
        <v>110</v>
      </c>
    </row>
    <row r="124" spans="1:5" x14ac:dyDescent="0.3">
      <c r="A124" t="s">
        <v>207</v>
      </c>
      <c r="B124" t="s">
        <v>122</v>
      </c>
      <c r="C124">
        <v>513901</v>
      </c>
      <c r="D124" t="s">
        <v>228</v>
      </c>
      <c r="E124" t="s">
        <v>206</v>
      </c>
    </row>
    <row r="125" spans="1:5" x14ac:dyDescent="0.3">
      <c r="A125" t="s">
        <v>229</v>
      </c>
      <c r="B125" t="s">
        <v>122</v>
      </c>
      <c r="C125">
        <v>131501</v>
      </c>
      <c r="D125" t="s">
        <v>197</v>
      </c>
      <c r="E125" t="s">
        <v>181</v>
      </c>
    </row>
    <row r="126" spans="1:5" x14ac:dyDescent="0.3">
      <c r="A126" t="s">
        <v>229</v>
      </c>
      <c r="B126" t="s">
        <v>122</v>
      </c>
      <c r="C126">
        <v>150303</v>
      </c>
      <c r="D126" t="s">
        <v>268</v>
      </c>
      <c r="E126" t="s">
        <v>267</v>
      </c>
    </row>
    <row r="127" spans="1:5" x14ac:dyDescent="0.3">
      <c r="A127" t="s">
        <v>229</v>
      </c>
      <c r="B127" t="s">
        <v>113</v>
      </c>
      <c r="C127">
        <v>150303</v>
      </c>
      <c r="D127" t="s">
        <v>268</v>
      </c>
      <c r="E127" t="s">
        <v>267</v>
      </c>
    </row>
    <row r="128" spans="1:5" x14ac:dyDescent="0.3">
      <c r="A128" t="s">
        <v>229</v>
      </c>
      <c r="B128" t="s">
        <v>122</v>
      </c>
      <c r="C128">
        <v>150404</v>
      </c>
      <c r="D128" t="s">
        <v>230</v>
      </c>
      <c r="E128" t="s">
        <v>168</v>
      </c>
    </row>
    <row r="129" spans="1:5" x14ac:dyDescent="0.3">
      <c r="A129" t="s">
        <v>229</v>
      </c>
      <c r="B129" t="s">
        <v>113</v>
      </c>
      <c r="C129">
        <v>150406</v>
      </c>
      <c r="D129" t="s">
        <v>139</v>
      </c>
      <c r="E129" t="s">
        <v>140</v>
      </c>
    </row>
    <row r="130" spans="1:5" x14ac:dyDescent="0.3">
      <c r="A130" t="s">
        <v>229</v>
      </c>
      <c r="B130" t="s">
        <v>122</v>
      </c>
      <c r="C130">
        <v>150612</v>
      </c>
      <c r="D130" t="s">
        <v>198</v>
      </c>
      <c r="E130" t="s">
        <v>199</v>
      </c>
    </row>
    <row r="131" spans="1:5" x14ac:dyDescent="0.3">
      <c r="A131" t="s">
        <v>229</v>
      </c>
      <c r="B131" t="s">
        <v>122</v>
      </c>
      <c r="C131">
        <v>190708</v>
      </c>
      <c r="D131" t="s">
        <v>186</v>
      </c>
      <c r="E131" t="s">
        <v>216</v>
      </c>
    </row>
    <row r="132" spans="1:5" x14ac:dyDescent="0.3">
      <c r="A132" t="s">
        <v>229</v>
      </c>
      <c r="B132" t="s">
        <v>113</v>
      </c>
      <c r="C132">
        <v>190708</v>
      </c>
      <c r="D132" t="s">
        <v>186</v>
      </c>
      <c r="E132" t="s">
        <v>216</v>
      </c>
    </row>
    <row r="133" spans="1:5" x14ac:dyDescent="0.3">
      <c r="A133" t="s">
        <v>229</v>
      </c>
      <c r="B133" t="s">
        <v>113</v>
      </c>
      <c r="C133">
        <v>480508</v>
      </c>
      <c r="D133" t="s">
        <v>172</v>
      </c>
      <c r="E133" t="s">
        <v>152</v>
      </c>
    </row>
    <row r="134" spans="1:5" x14ac:dyDescent="0.3">
      <c r="A134" t="s">
        <v>229</v>
      </c>
      <c r="B134" t="s">
        <v>122</v>
      </c>
      <c r="C134">
        <v>510801</v>
      </c>
      <c r="D134" t="s">
        <v>153</v>
      </c>
      <c r="E134" t="s">
        <v>154</v>
      </c>
    </row>
    <row r="135" spans="1:5" x14ac:dyDescent="0.3">
      <c r="A135" t="s">
        <v>229</v>
      </c>
      <c r="B135" t="s">
        <v>113</v>
      </c>
      <c r="C135">
        <v>510801</v>
      </c>
      <c r="D135" t="s">
        <v>153</v>
      </c>
      <c r="E135" t="s">
        <v>154</v>
      </c>
    </row>
    <row r="136" spans="1:5" x14ac:dyDescent="0.3">
      <c r="A136" t="s">
        <v>229</v>
      </c>
      <c r="B136" t="s">
        <v>113</v>
      </c>
      <c r="C136">
        <v>510904</v>
      </c>
      <c r="D136" t="s">
        <v>194</v>
      </c>
      <c r="E136" t="s">
        <v>158</v>
      </c>
    </row>
    <row r="137" spans="1:5" x14ac:dyDescent="0.3">
      <c r="A137" t="s">
        <v>229</v>
      </c>
      <c r="B137" t="s">
        <v>113</v>
      </c>
      <c r="C137">
        <v>510907</v>
      </c>
      <c r="D137" t="s">
        <v>100</v>
      </c>
      <c r="E137" t="s">
        <v>101</v>
      </c>
    </row>
    <row r="138" spans="1:5" x14ac:dyDescent="0.3">
      <c r="A138" t="s">
        <v>229</v>
      </c>
      <c r="B138" t="s">
        <v>113</v>
      </c>
      <c r="C138">
        <v>510908</v>
      </c>
      <c r="D138" t="s">
        <v>231</v>
      </c>
      <c r="E138" t="s">
        <v>110</v>
      </c>
    </row>
    <row r="139" spans="1:5" x14ac:dyDescent="0.3">
      <c r="A139" t="s">
        <v>229</v>
      </c>
      <c r="B139" t="s">
        <v>122</v>
      </c>
      <c r="C139">
        <v>511503</v>
      </c>
      <c r="D139" t="s">
        <v>232</v>
      </c>
      <c r="E139" t="s">
        <v>233</v>
      </c>
    </row>
    <row r="140" spans="1:5" x14ac:dyDescent="0.3">
      <c r="A140" t="s">
        <v>229</v>
      </c>
      <c r="B140" t="s">
        <v>113</v>
      </c>
      <c r="C140">
        <v>512601</v>
      </c>
      <c r="D140" t="s">
        <v>234</v>
      </c>
      <c r="E140" t="s">
        <v>235</v>
      </c>
    </row>
    <row r="141" spans="1:5" x14ac:dyDescent="0.3">
      <c r="A141" t="s">
        <v>229</v>
      </c>
      <c r="B141" t="s">
        <v>113</v>
      </c>
      <c r="C141">
        <v>513801</v>
      </c>
      <c r="D141" t="s">
        <v>103</v>
      </c>
      <c r="E141" t="s">
        <v>104</v>
      </c>
    </row>
    <row r="142" spans="1:5" x14ac:dyDescent="0.3">
      <c r="A142" t="s">
        <v>265</v>
      </c>
      <c r="B142" t="s">
        <v>113</v>
      </c>
      <c r="C142">
        <v>111003</v>
      </c>
      <c r="D142" t="s">
        <v>118</v>
      </c>
      <c r="E142" t="s">
        <v>236</v>
      </c>
    </row>
    <row r="143" spans="1:5" x14ac:dyDescent="0.3">
      <c r="A143" t="s">
        <v>265</v>
      </c>
      <c r="B143" t="s">
        <v>113</v>
      </c>
      <c r="C143">
        <v>131202</v>
      </c>
      <c r="D143" t="s">
        <v>119</v>
      </c>
      <c r="E143" t="s">
        <v>98</v>
      </c>
    </row>
    <row r="144" spans="1:5" x14ac:dyDescent="0.3">
      <c r="A144" t="s">
        <v>265</v>
      </c>
      <c r="B144" t="s">
        <v>113</v>
      </c>
      <c r="C144">
        <v>131210</v>
      </c>
      <c r="D144" t="s">
        <v>269</v>
      </c>
      <c r="E144" t="s">
        <v>166</v>
      </c>
    </row>
    <row r="145" spans="1:5" x14ac:dyDescent="0.3">
      <c r="A145" t="s">
        <v>265</v>
      </c>
      <c r="B145" t="s">
        <v>113</v>
      </c>
      <c r="C145">
        <v>150403</v>
      </c>
      <c r="D145" t="s">
        <v>326</v>
      </c>
      <c r="E145" t="s">
        <v>237</v>
      </c>
    </row>
    <row r="146" spans="1:5" x14ac:dyDescent="0.3">
      <c r="A146" t="s">
        <v>265</v>
      </c>
      <c r="B146" t="s">
        <v>113</v>
      </c>
      <c r="C146">
        <v>150406</v>
      </c>
      <c r="D146" t="s">
        <v>169</v>
      </c>
      <c r="E146" t="s">
        <v>140</v>
      </c>
    </row>
    <row r="147" spans="1:5" x14ac:dyDescent="0.3">
      <c r="A147" t="s">
        <v>265</v>
      </c>
      <c r="B147" t="s">
        <v>113</v>
      </c>
      <c r="C147">
        <v>150612</v>
      </c>
      <c r="D147" t="s">
        <v>198</v>
      </c>
      <c r="E147" t="s">
        <v>199</v>
      </c>
    </row>
    <row r="148" spans="1:5" x14ac:dyDescent="0.3">
      <c r="A148" t="s">
        <v>265</v>
      </c>
      <c r="B148" t="s">
        <v>113</v>
      </c>
      <c r="C148">
        <v>150613</v>
      </c>
      <c r="D148" t="s">
        <v>238</v>
      </c>
      <c r="E148" t="s">
        <v>189</v>
      </c>
    </row>
    <row r="149" spans="1:5" x14ac:dyDescent="0.3">
      <c r="A149" t="s">
        <v>265</v>
      </c>
      <c r="B149" t="s">
        <v>122</v>
      </c>
      <c r="C149">
        <v>150903</v>
      </c>
      <c r="D149" t="s">
        <v>213</v>
      </c>
      <c r="E149" t="s">
        <v>214</v>
      </c>
    </row>
    <row r="150" spans="1:5" x14ac:dyDescent="0.3">
      <c r="A150" t="s">
        <v>265</v>
      </c>
      <c r="B150" t="s">
        <v>113</v>
      </c>
      <c r="C150">
        <v>150903</v>
      </c>
      <c r="D150" t="s">
        <v>213</v>
      </c>
      <c r="E150" t="s">
        <v>214</v>
      </c>
    </row>
    <row r="151" spans="1:5" x14ac:dyDescent="0.3">
      <c r="A151" t="s">
        <v>265</v>
      </c>
      <c r="B151" t="s">
        <v>122</v>
      </c>
      <c r="C151">
        <v>480508</v>
      </c>
      <c r="D151" t="s">
        <v>239</v>
      </c>
      <c r="E151" t="s">
        <v>152</v>
      </c>
    </row>
    <row r="152" spans="1:5" x14ac:dyDescent="0.3">
      <c r="A152" t="s">
        <v>265</v>
      </c>
      <c r="B152" t="s">
        <v>113</v>
      </c>
      <c r="C152">
        <v>480508</v>
      </c>
      <c r="D152" t="s">
        <v>151</v>
      </c>
      <c r="E152" t="s">
        <v>152</v>
      </c>
    </row>
    <row r="153" spans="1:5" x14ac:dyDescent="0.3">
      <c r="A153" t="s">
        <v>265</v>
      </c>
      <c r="B153" t="s">
        <v>122</v>
      </c>
      <c r="C153">
        <v>510710</v>
      </c>
      <c r="D153" t="s">
        <v>153</v>
      </c>
      <c r="E153" t="s">
        <v>240</v>
      </c>
    </row>
    <row r="154" spans="1:5" x14ac:dyDescent="0.3">
      <c r="A154" t="s">
        <v>265</v>
      </c>
      <c r="B154" t="s">
        <v>113</v>
      </c>
      <c r="C154">
        <v>510801</v>
      </c>
      <c r="D154" t="s">
        <v>241</v>
      </c>
      <c r="E154" t="s">
        <v>154</v>
      </c>
    </row>
    <row r="155" spans="1:5" x14ac:dyDescent="0.3">
      <c r="A155" t="s">
        <v>265</v>
      </c>
      <c r="B155" t="s">
        <v>113</v>
      </c>
      <c r="C155">
        <v>510911</v>
      </c>
      <c r="D155" t="s">
        <v>242</v>
      </c>
      <c r="E155" t="s">
        <v>102</v>
      </c>
    </row>
    <row r="156" spans="1:5" x14ac:dyDescent="0.3">
      <c r="A156" t="s">
        <v>265</v>
      </c>
      <c r="B156" t="s">
        <v>122</v>
      </c>
      <c r="C156">
        <v>511501</v>
      </c>
      <c r="D156" t="s">
        <v>327</v>
      </c>
      <c r="E156" t="s">
        <v>161</v>
      </c>
    </row>
    <row r="157" spans="1:5" x14ac:dyDescent="0.3">
      <c r="A157" t="s">
        <v>265</v>
      </c>
      <c r="B157" t="s">
        <v>113</v>
      </c>
      <c r="C157">
        <v>511501</v>
      </c>
      <c r="D157" t="s">
        <v>243</v>
      </c>
      <c r="E157" t="s">
        <v>161</v>
      </c>
    </row>
    <row r="158" spans="1:5" x14ac:dyDescent="0.3">
      <c r="A158" t="s">
        <v>265</v>
      </c>
      <c r="B158" t="s">
        <v>113</v>
      </c>
      <c r="C158">
        <v>513801</v>
      </c>
      <c r="D158" t="s">
        <v>103</v>
      </c>
      <c r="E158" t="s">
        <v>104</v>
      </c>
    </row>
    <row r="159" spans="1:5" x14ac:dyDescent="0.3">
      <c r="A159" t="s">
        <v>265</v>
      </c>
      <c r="B159" t="s">
        <v>122</v>
      </c>
      <c r="C159">
        <v>513901</v>
      </c>
      <c r="D159" t="s">
        <v>228</v>
      </c>
      <c r="E159" t="s">
        <v>206</v>
      </c>
    </row>
    <row r="160" spans="1:5" x14ac:dyDescent="0.3">
      <c r="A160" t="s">
        <v>265</v>
      </c>
      <c r="B160" t="s">
        <v>122</v>
      </c>
      <c r="C160">
        <v>513902</v>
      </c>
      <c r="D160" t="s">
        <v>244</v>
      </c>
      <c r="E160" t="s">
        <v>245</v>
      </c>
    </row>
    <row r="161" spans="1:5" x14ac:dyDescent="0.3">
      <c r="A161" t="s">
        <v>246</v>
      </c>
      <c r="B161" t="s">
        <v>106</v>
      </c>
      <c r="C161">
        <v>131202</v>
      </c>
      <c r="D161" t="s">
        <v>119</v>
      </c>
      <c r="E161" t="s">
        <v>98</v>
      </c>
    </row>
    <row r="162" spans="1:5" x14ac:dyDescent="0.3">
      <c r="A162" t="s">
        <v>246</v>
      </c>
      <c r="B162" t="s">
        <v>113</v>
      </c>
      <c r="C162">
        <v>131202</v>
      </c>
      <c r="D162" t="s">
        <v>119</v>
      </c>
      <c r="E162" t="s">
        <v>98</v>
      </c>
    </row>
    <row r="163" spans="1:5" x14ac:dyDescent="0.3">
      <c r="A163" t="s">
        <v>246</v>
      </c>
      <c r="B163" t="s">
        <v>122</v>
      </c>
      <c r="C163">
        <v>131501</v>
      </c>
      <c r="D163" t="s">
        <v>337</v>
      </c>
      <c r="E163" t="s">
        <v>181</v>
      </c>
    </row>
    <row r="164" spans="1:5" x14ac:dyDescent="0.3">
      <c r="A164" t="s">
        <v>246</v>
      </c>
      <c r="B164" t="s">
        <v>122</v>
      </c>
      <c r="C164">
        <v>150499</v>
      </c>
      <c r="D164" t="s">
        <v>247</v>
      </c>
      <c r="E164" t="s">
        <v>185</v>
      </c>
    </row>
    <row r="165" spans="1:5" x14ac:dyDescent="0.3">
      <c r="A165" t="s">
        <v>246</v>
      </c>
      <c r="B165" t="s">
        <v>122</v>
      </c>
      <c r="C165">
        <v>150607</v>
      </c>
      <c r="D165" t="s">
        <v>270</v>
      </c>
      <c r="E165" t="s">
        <v>271</v>
      </c>
    </row>
    <row r="166" spans="1:5" x14ac:dyDescent="0.3">
      <c r="A166" t="s">
        <v>246</v>
      </c>
      <c r="B166" t="s">
        <v>113</v>
      </c>
      <c r="C166">
        <v>150613</v>
      </c>
      <c r="D166" t="s">
        <v>248</v>
      </c>
      <c r="E166" t="s">
        <v>249</v>
      </c>
    </row>
    <row r="167" spans="1:5" x14ac:dyDescent="0.3">
      <c r="A167" t="s">
        <v>246</v>
      </c>
      <c r="B167" t="s">
        <v>122</v>
      </c>
      <c r="C167">
        <v>190706</v>
      </c>
      <c r="D167" t="s">
        <v>250</v>
      </c>
      <c r="E167" t="s">
        <v>120</v>
      </c>
    </row>
    <row r="168" spans="1:5" x14ac:dyDescent="0.3">
      <c r="A168" t="s">
        <v>246</v>
      </c>
      <c r="B168" t="s">
        <v>113</v>
      </c>
      <c r="C168">
        <v>190706</v>
      </c>
      <c r="D168" t="s">
        <v>250</v>
      </c>
      <c r="E168" t="s">
        <v>120</v>
      </c>
    </row>
    <row r="169" spans="1:5" x14ac:dyDescent="0.3">
      <c r="A169" t="s">
        <v>246</v>
      </c>
      <c r="B169" t="s">
        <v>122</v>
      </c>
      <c r="C169">
        <v>460301</v>
      </c>
      <c r="D169" t="s">
        <v>251</v>
      </c>
      <c r="E169" t="s">
        <v>148</v>
      </c>
    </row>
    <row r="170" spans="1:5" x14ac:dyDescent="0.3">
      <c r="A170" t="s">
        <v>246</v>
      </c>
      <c r="B170" t="s">
        <v>113</v>
      </c>
      <c r="C170">
        <v>460302</v>
      </c>
      <c r="D170" t="s">
        <v>252</v>
      </c>
      <c r="E170" t="s">
        <v>253</v>
      </c>
    </row>
    <row r="171" spans="1:5" x14ac:dyDescent="0.3">
      <c r="A171" t="s">
        <v>246</v>
      </c>
      <c r="B171" t="s">
        <v>113</v>
      </c>
      <c r="C171">
        <v>470105</v>
      </c>
      <c r="D171" t="s">
        <v>284</v>
      </c>
      <c r="E171" t="s">
        <v>150</v>
      </c>
    </row>
    <row r="172" spans="1:5" x14ac:dyDescent="0.3">
      <c r="A172" t="s">
        <v>246</v>
      </c>
      <c r="B172" t="s">
        <v>113</v>
      </c>
      <c r="C172">
        <v>470199</v>
      </c>
      <c r="D172" t="s">
        <v>254</v>
      </c>
      <c r="E172" t="s">
        <v>255</v>
      </c>
    </row>
    <row r="173" spans="1:5" x14ac:dyDescent="0.3">
      <c r="A173" t="s">
        <v>246</v>
      </c>
      <c r="B173" t="s">
        <v>122</v>
      </c>
      <c r="C173">
        <v>480508</v>
      </c>
      <c r="D173" t="s">
        <v>172</v>
      </c>
      <c r="E173" t="s">
        <v>152</v>
      </c>
    </row>
    <row r="174" spans="1:5" x14ac:dyDescent="0.3">
      <c r="A174" t="s">
        <v>246</v>
      </c>
      <c r="B174" t="s">
        <v>113</v>
      </c>
      <c r="C174">
        <v>480508</v>
      </c>
      <c r="D174" t="s">
        <v>172</v>
      </c>
      <c r="E174" t="s">
        <v>152</v>
      </c>
    </row>
    <row r="175" spans="1:5" x14ac:dyDescent="0.3">
      <c r="A175" t="s">
        <v>246</v>
      </c>
      <c r="B175" t="s">
        <v>113</v>
      </c>
      <c r="C175">
        <v>510911</v>
      </c>
      <c r="D175" t="s">
        <v>100</v>
      </c>
      <c r="E175" t="s">
        <v>102</v>
      </c>
    </row>
    <row r="176" spans="1:5" x14ac:dyDescent="0.3">
      <c r="A176" t="s">
        <v>246</v>
      </c>
      <c r="B176" t="s">
        <v>105</v>
      </c>
      <c r="C176">
        <v>513801</v>
      </c>
      <c r="D176" t="s">
        <v>103</v>
      </c>
      <c r="E176" t="s">
        <v>104</v>
      </c>
    </row>
    <row r="177" spans="1:5" x14ac:dyDescent="0.3">
      <c r="A177" t="s">
        <v>246</v>
      </c>
      <c r="B177" t="s">
        <v>113</v>
      </c>
      <c r="C177">
        <v>513801</v>
      </c>
      <c r="D177" t="s">
        <v>103</v>
      </c>
      <c r="E177" t="s">
        <v>104</v>
      </c>
    </row>
    <row r="178" spans="1:5" x14ac:dyDescent="0.3">
      <c r="A178" t="s">
        <v>246</v>
      </c>
      <c r="B178" t="s">
        <v>122</v>
      </c>
      <c r="C178">
        <v>513902</v>
      </c>
      <c r="D178" t="s">
        <v>244</v>
      </c>
      <c r="E178" t="s">
        <v>256</v>
      </c>
    </row>
  </sheetData>
  <autoFilter ref="A7:E148" xr:uid="{2A7E50B2-4B9C-4106-9EF6-39D18DEAB35B}"/>
  <mergeCells count="1">
    <mergeCell ref="A6:E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Main CTCS</vt:lpstr>
      <vt:lpstr>Progression</vt:lpstr>
      <vt:lpstr>Degree Production</vt:lpstr>
      <vt:lpstr>Transfer</vt:lpstr>
      <vt:lpstr>Short TermWorkforce Contact Hrs</vt:lpstr>
      <vt:lpstr>Short Term Workforce Cert</vt:lpstr>
      <vt:lpstr>Awards per 100 FTE</vt:lpstr>
      <vt:lpstr>Learning And Working</vt:lpstr>
      <vt:lpstr>StatePriorityPrograms</vt:lpstr>
      <vt:lpstr>Mission Weight Ranges</vt:lpstr>
      <vt:lpstr>Formula Cycle Timeline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Zornitsa Georgieva</dc:creator>
  <cp:lastModifiedBy>Zornitsa Georgieva</cp:lastModifiedBy>
  <dcterms:created xsi:type="dcterms:W3CDTF">2021-10-12T14:01:40Z</dcterms:created>
  <dcterms:modified xsi:type="dcterms:W3CDTF">2025-10-21T19:34:38Z</dcterms:modified>
</cp:coreProperties>
</file>