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search\FundingFormula\2021\Scales Calculations\"/>
    </mc:Choice>
  </mc:AlternateContent>
  <xr:revisionPtr revIDLastSave="0" documentId="13_ncr:1_{2884F68E-F7D6-46FD-A21B-E2FC12F25779}" xr6:coauthVersionLast="47" xr6:coauthVersionMax="47" xr10:uidLastSave="{00000000-0000-0000-0000-000000000000}"/>
  <bookViews>
    <workbookView xWindow="-108" yWindow="-108" windowWidth="23256" windowHeight="12576" tabRatio="855" xr2:uid="{27CD794D-B9E8-4864-A31E-91B23FEA171C}"/>
  </bookViews>
  <sheets>
    <sheet name="Main HEPC" sheetId="17" r:id="rId1"/>
    <sheet name="Progression" sheetId="1" r:id="rId2"/>
    <sheet name="Degree_Prod_Assoc" sheetId="15" r:id="rId3"/>
    <sheet name="Degree_Prod_Bach" sheetId="3" r:id="rId4"/>
    <sheet name="Degree_Prod_Grad" sheetId="5" r:id="rId5"/>
    <sheet name="Research" sheetId="7" r:id="rId6"/>
    <sheet name="Awards_per_100_FTE" sheetId="8" r:id="rId7"/>
    <sheet name="Workforce" sheetId="18" r:id="rId8"/>
    <sheet name="StatePriorityPrograms" sheetId="20" r:id="rId9"/>
    <sheet name="Mission Weight Ranges" sheetId="21" r:id="rId10"/>
  </sheets>
  <externalReferences>
    <externalReference r:id="rId11"/>
    <externalReference r:id="rId12"/>
  </externalReferences>
  <definedNames>
    <definedName name="_" localSheetId="0">#REF!</definedName>
    <definedName name="_">#REF!</definedName>
    <definedName name="_CEN1" localSheetId="0">#REF!</definedName>
    <definedName name="_CEN1">#REF!</definedName>
    <definedName name="_SA3" localSheetId="0">#REF!</definedName>
    <definedName name="_SA3">#REF!</definedName>
    <definedName name="_SC2">#REF!</definedName>
    <definedName name="_Scd10">#REF!</definedName>
    <definedName name="_Scd11">#REF!</definedName>
    <definedName name="_Scd12">#REF!</definedName>
    <definedName name="_Scd2">#REF!</definedName>
    <definedName name="_Scd3">#REF!</definedName>
    <definedName name="_Scd4">#REF!</definedName>
    <definedName name="_SCD5">#REF!</definedName>
    <definedName name="_Scd6">#REF!</definedName>
    <definedName name="_Scd7">#REF!</definedName>
    <definedName name="_Scd8">#REF!</definedName>
    <definedName name="_Scd9">#REF!</definedName>
    <definedName name="A">#REF!</definedName>
    <definedName name="A3Inst">#REF!</definedName>
    <definedName name="B">#REF!</definedName>
    <definedName name="Button5">"Button 5"</definedName>
    <definedName name="cbh">#REF!</definedName>
    <definedName name="CBInst">#REF!</definedName>
    <definedName name="cempapp">#REF!</definedName>
    <definedName name="CEMPEAPP">#REF!</definedName>
    <definedName name="CEMPEGT">#REF!</definedName>
    <definedName name="CEMPEINS">#REF!</definedName>
    <definedName name="CEMPEMAT">#REF!</definedName>
    <definedName name="cempmat">#REF!</definedName>
    <definedName name="cemptot">#REF!</definedName>
    <definedName name="EInst">#REF!</definedName>
    <definedName name="FInst">#REF!</definedName>
    <definedName name="FMRGRAD">#REF!</definedName>
    <definedName name="FMRPFTE">#REF!</definedName>
    <definedName name="FMRPFTET">#REF!</definedName>
    <definedName name="FMRPGRAD">#REF!</definedName>
    <definedName name="FTERESENR">#REF!</definedName>
    <definedName name="NETRESACT">#REF!</definedName>
    <definedName name="PNFADDAPP">#REF!</definedName>
    <definedName name="PNFOC">#REF!</definedName>
    <definedName name="PNFTotExp">#REF!</definedName>
    <definedName name="PNFTotRev">#REF!</definedName>
    <definedName name="_xlnm.Print_Area" localSheetId="0">'Main HEPC'!$A$6:$K$135</definedName>
    <definedName name="russ" localSheetId="0">#REF!</definedName>
    <definedName name="russ">#REF!</definedName>
    <definedName name="S13A" localSheetId="0">#REF!</definedName>
    <definedName name="S13A">#REF!</definedName>
    <definedName name="S13B" localSheetId="0">#REF!</definedName>
    <definedName name="S13B">#REF!</definedName>
    <definedName name="S13C">#REF!</definedName>
    <definedName name="S14A">#REF!</definedName>
    <definedName name="S14B">#REF!</definedName>
    <definedName name="S14C">#REF!</definedName>
    <definedName name="S15A">#REF!</definedName>
    <definedName name="S15B">#REF!</definedName>
    <definedName name="S15C">#REF!</definedName>
    <definedName name="Scd12Ins">#REF!</definedName>
    <definedName name="Scd2Org">#REF!</definedName>
    <definedName name="Scd3Org">#REF!</definedName>
    <definedName name="Scd3TBL">#REF!</definedName>
    <definedName name="Scd4Ins">#REF!</definedName>
    <definedName name="Scd4Org">#REF!</definedName>
    <definedName name="Scd6Org">#REF!</definedName>
    <definedName name="Scd7Org">#REF!</definedName>
    <definedName name="Scd8Org">#REF!</definedName>
    <definedName name="Scd9Ins">#REF!</definedName>
    <definedName name="Scd9Prog">#REF!</definedName>
    <definedName name="ScdIns">#REF!</definedName>
    <definedName name="ScdOrg">#REF!</definedName>
    <definedName name="SchedA">#REF!</definedName>
    <definedName name="SE">#REF!</definedName>
    <definedName name="SF">#REF!</definedName>
    <definedName name="SI">#REF!</definedName>
    <definedName name="SPFTE">#REF!</definedName>
    <definedName name="SPSCH">#REF!</definedName>
    <definedName name="SPTFTE">#REF!</definedName>
    <definedName name="SPTSCH">#REF!</definedName>
    <definedName name="Stud1995">#REF!</definedName>
    <definedName name="Stud1996">#REF!</definedName>
    <definedName name="Stud1997">#REF!</definedName>
    <definedName name="Tben">#REF!</definedName>
    <definedName name="TEIRPS" localSheetId="0">'[1]Schedule J'!#REF!</definedName>
    <definedName name="TEIRPS">'[1]Schedule J'!#REF!</definedName>
    <definedName name="TERESACT" localSheetId="0">#REF!</definedName>
    <definedName name="TERESACT">#REF!</definedName>
    <definedName name="TFUELUTIL" localSheetId="0">#REF!</definedName>
    <definedName name="TFUELUTIL">#REF!</definedName>
    <definedName name="TitleText" localSheetId="0">#REF!</definedName>
    <definedName name="TitleText">#REF!</definedName>
    <definedName name="total">#REF!</definedName>
    <definedName name="TotExp">#REF!</definedName>
    <definedName name="TOTFUELS">#REF!</definedName>
    <definedName name="TotImp" localSheetId="0">'[2]Schedule 1'!#REF!</definedName>
    <definedName name="TotImp">'[2]Schedule 1'!#REF!</definedName>
    <definedName name="TOTUTIL" localSheetId="0">#REF!</definedName>
    <definedName name="TOTUTIL">#REF!</definedName>
    <definedName name="TRENTSTAT" localSheetId="0">#REF!</definedName>
    <definedName name="TRENTSTAT">#REF!</definedName>
    <definedName name="TRRESACT" localSheetId="0">#REF!</definedName>
    <definedName name="TRRESACT">#REF!</definedName>
    <definedName name="TS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7" l="1"/>
  <c r="M60" i="17"/>
  <c r="M119" i="17"/>
  <c r="B99" i="17"/>
  <c r="C99" i="17"/>
  <c r="D99" i="17"/>
  <c r="E99" i="17"/>
  <c r="F99" i="17"/>
  <c r="G99" i="17"/>
  <c r="H99" i="17"/>
  <c r="I99" i="17"/>
  <c r="J99" i="17"/>
  <c r="K99" i="17"/>
  <c r="B118" i="17" l="1"/>
  <c r="DJ15" i="15" l="1"/>
  <c r="C118" i="17"/>
  <c r="D118" i="17"/>
  <c r="E118" i="17"/>
  <c r="F118" i="17"/>
  <c r="G118" i="17"/>
  <c r="H118" i="17"/>
  <c r="I118" i="17"/>
  <c r="J118" i="17"/>
  <c r="K118" i="17"/>
  <c r="L118" i="17"/>
  <c r="B119" i="17"/>
  <c r="C119" i="17"/>
  <c r="D119" i="17"/>
  <c r="E119" i="17"/>
  <c r="F119" i="17"/>
  <c r="G119" i="17"/>
  <c r="H119" i="17"/>
  <c r="I119" i="17"/>
  <c r="J119" i="17"/>
  <c r="K119" i="17"/>
  <c r="L119" i="17"/>
  <c r="C115" i="17"/>
  <c r="D115" i="17"/>
  <c r="G115" i="17"/>
  <c r="H115" i="17"/>
  <c r="K115" i="17"/>
  <c r="L115" i="17"/>
  <c r="B85" i="17"/>
  <c r="C85" i="17"/>
  <c r="D85" i="17"/>
  <c r="E85" i="17"/>
  <c r="F85" i="17"/>
  <c r="G85" i="17"/>
  <c r="H85" i="17"/>
  <c r="I85" i="17"/>
  <c r="J85" i="17"/>
  <c r="K85" i="17"/>
  <c r="J115" i="17"/>
  <c r="I115" i="17"/>
  <c r="F115" i="17"/>
  <c r="E115" i="17"/>
  <c r="B115" i="17"/>
  <c r="M114" i="17"/>
  <c r="M84" i="17"/>
  <c r="M83" i="17"/>
  <c r="M82" i="17"/>
  <c r="M81" i="17"/>
  <c r="M80" i="17"/>
  <c r="M79" i="17"/>
  <c r="M78" i="17"/>
  <c r="M77" i="17"/>
  <c r="M76" i="17"/>
  <c r="B100" i="17"/>
  <c r="C100" i="17"/>
  <c r="D100" i="17"/>
  <c r="E100" i="17"/>
  <c r="F100" i="17"/>
  <c r="G100" i="17"/>
  <c r="H100" i="17"/>
  <c r="I100" i="17"/>
  <c r="J100" i="17"/>
  <c r="K100" i="17"/>
  <c r="L99" i="17"/>
  <c r="L100" i="17" s="1"/>
  <c r="C95" i="17"/>
  <c r="C94" i="17" s="1"/>
  <c r="D95" i="17"/>
  <c r="D94" i="17" s="1"/>
  <c r="E95" i="17"/>
  <c r="E94" i="17" s="1"/>
  <c r="E101" i="17" s="1"/>
  <c r="F95" i="17"/>
  <c r="F94" i="17" s="1"/>
  <c r="F101" i="17" s="1"/>
  <c r="G95" i="17"/>
  <c r="G94" i="17" s="1"/>
  <c r="G101" i="17" s="1"/>
  <c r="H95" i="17"/>
  <c r="H94" i="17" s="1"/>
  <c r="I95" i="17"/>
  <c r="I94" i="17" s="1"/>
  <c r="I101" i="17" s="1"/>
  <c r="J95" i="17"/>
  <c r="J94" i="17" s="1"/>
  <c r="K95" i="17"/>
  <c r="K94" i="17" s="1"/>
  <c r="L95" i="17"/>
  <c r="L94" i="17" s="1"/>
  <c r="B95" i="17"/>
  <c r="B94" i="17" s="1"/>
  <c r="M93" i="17"/>
  <c r="BM49" i="1"/>
  <c r="BL49" i="1"/>
  <c r="BK49" i="1"/>
  <c r="BJ49" i="1"/>
  <c r="BI49" i="1"/>
  <c r="BH49" i="1"/>
  <c r="BG49" i="1"/>
  <c r="BM48" i="1"/>
  <c r="BL48" i="1"/>
  <c r="BK48" i="1"/>
  <c r="BJ48" i="1"/>
  <c r="BI48" i="1"/>
  <c r="BH48" i="1"/>
  <c r="BG48" i="1"/>
  <c r="BM47" i="1"/>
  <c r="BL47" i="1"/>
  <c r="BK47" i="1"/>
  <c r="BJ47" i="1"/>
  <c r="BI47" i="1"/>
  <c r="BH47" i="1"/>
  <c r="BG47" i="1"/>
  <c r="BM46" i="1"/>
  <c r="BL46" i="1"/>
  <c r="BK46" i="1"/>
  <c r="BJ46" i="1"/>
  <c r="BI46" i="1"/>
  <c r="BH46" i="1"/>
  <c r="BG46" i="1"/>
  <c r="BM45" i="1"/>
  <c r="BL45" i="1"/>
  <c r="BK45" i="1"/>
  <c r="BJ45" i="1"/>
  <c r="BI45" i="1"/>
  <c r="BH45" i="1"/>
  <c r="BG45" i="1"/>
  <c r="BM44" i="1"/>
  <c r="BL44" i="1"/>
  <c r="BK44" i="1"/>
  <c r="BJ44" i="1"/>
  <c r="BI44" i="1"/>
  <c r="BH44" i="1"/>
  <c r="BG44" i="1"/>
  <c r="BM43" i="1"/>
  <c r="BL43" i="1"/>
  <c r="BK43" i="1"/>
  <c r="BJ43" i="1"/>
  <c r="BI43" i="1"/>
  <c r="BH43" i="1"/>
  <c r="BG43" i="1"/>
  <c r="BM42" i="1"/>
  <c r="BL42" i="1"/>
  <c r="BK42" i="1"/>
  <c r="BJ42" i="1"/>
  <c r="BI42" i="1"/>
  <c r="BH42" i="1"/>
  <c r="BG42" i="1"/>
  <c r="BM41" i="1"/>
  <c r="BL41" i="1"/>
  <c r="BK41" i="1"/>
  <c r="BJ41" i="1"/>
  <c r="BI41" i="1"/>
  <c r="BH41" i="1"/>
  <c r="BG41" i="1"/>
  <c r="BM40" i="1"/>
  <c r="BL40" i="1"/>
  <c r="BK40" i="1"/>
  <c r="BJ40" i="1"/>
  <c r="BI40" i="1"/>
  <c r="BH40" i="1"/>
  <c r="BG40" i="1"/>
  <c r="BM39" i="1"/>
  <c r="BL39" i="1"/>
  <c r="BK39" i="1"/>
  <c r="BJ39" i="1"/>
  <c r="BI39" i="1"/>
  <c r="BH39" i="1"/>
  <c r="BG39" i="1"/>
  <c r="BN39" i="1"/>
  <c r="BO39" i="1"/>
  <c r="BN40" i="1"/>
  <c r="BO40" i="1"/>
  <c r="BN41" i="1"/>
  <c r="BO41" i="1"/>
  <c r="BN42" i="1"/>
  <c r="BO42" i="1"/>
  <c r="BN43" i="1"/>
  <c r="BO43" i="1"/>
  <c r="BN44" i="1"/>
  <c r="BO44" i="1"/>
  <c r="BN45" i="1"/>
  <c r="BO45" i="1"/>
  <c r="BN46" i="1"/>
  <c r="BO46" i="1"/>
  <c r="BN47" i="1"/>
  <c r="BO47" i="1"/>
  <c r="BN48" i="1"/>
  <c r="BO48" i="1"/>
  <c r="BN49" i="1"/>
  <c r="BO49" i="1"/>
  <c r="BP49" i="1"/>
  <c r="BP48" i="1"/>
  <c r="BP47" i="1"/>
  <c r="BP46" i="1"/>
  <c r="BP45" i="1"/>
  <c r="BP44" i="1"/>
  <c r="BP43" i="1"/>
  <c r="BP42" i="1"/>
  <c r="BP41" i="1"/>
  <c r="BP40" i="1"/>
  <c r="BP39" i="1"/>
  <c r="L57" i="17"/>
  <c r="K57" i="17"/>
  <c r="J57" i="17"/>
  <c r="I57" i="17"/>
  <c r="H57" i="17"/>
  <c r="G57" i="17"/>
  <c r="F57" i="17"/>
  <c r="E57" i="17"/>
  <c r="D57" i="17"/>
  <c r="C57" i="17"/>
  <c r="B57" i="17"/>
  <c r="W10" i="18"/>
  <c r="X10" i="18"/>
  <c r="Y10" i="18"/>
  <c r="Z10" i="18"/>
  <c r="AA10" i="18"/>
  <c r="AB10" i="18"/>
  <c r="AC10" i="18"/>
  <c r="AD10" i="18"/>
  <c r="AE10" i="18"/>
  <c r="W11" i="18"/>
  <c r="X11" i="18"/>
  <c r="Y11" i="18"/>
  <c r="Z11" i="18"/>
  <c r="AA11" i="18"/>
  <c r="AB11" i="18"/>
  <c r="AC11" i="18"/>
  <c r="AD11" i="18"/>
  <c r="AE11" i="18"/>
  <c r="W12" i="18"/>
  <c r="X12" i="18"/>
  <c r="Y12" i="18"/>
  <c r="Z12" i="18"/>
  <c r="AA12" i="18"/>
  <c r="AB12" i="18"/>
  <c r="AC12" i="18"/>
  <c r="AD12" i="18"/>
  <c r="AE12" i="18"/>
  <c r="W13" i="18"/>
  <c r="X13" i="18"/>
  <c r="Y13" i="18"/>
  <c r="Z13" i="18"/>
  <c r="AA13" i="18"/>
  <c r="AB13" i="18"/>
  <c r="AC13" i="18"/>
  <c r="AD13" i="18"/>
  <c r="AE13" i="18"/>
  <c r="W14" i="18"/>
  <c r="X14" i="18"/>
  <c r="Y14" i="18"/>
  <c r="Z14" i="18"/>
  <c r="AA14" i="18"/>
  <c r="AB14" i="18"/>
  <c r="AC14" i="18"/>
  <c r="AD14" i="18"/>
  <c r="AE14" i="18"/>
  <c r="W15" i="18"/>
  <c r="X15" i="18"/>
  <c r="Y15" i="18"/>
  <c r="Z15" i="18"/>
  <c r="AA15" i="18"/>
  <c r="AB15" i="18"/>
  <c r="AC15" i="18"/>
  <c r="AD15" i="18"/>
  <c r="AE15" i="18"/>
  <c r="W16" i="18"/>
  <c r="X16" i="18"/>
  <c r="Y16" i="18"/>
  <c r="Z16" i="18"/>
  <c r="AA16" i="18"/>
  <c r="AB16" i="18"/>
  <c r="AC16" i="18"/>
  <c r="AD16" i="18"/>
  <c r="AE16" i="18"/>
  <c r="W17" i="18"/>
  <c r="X17" i="18"/>
  <c r="Y17" i="18"/>
  <c r="Z17" i="18"/>
  <c r="AA17" i="18"/>
  <c r="AB17" i="18"/>
  <c r="AC17" i="18"/>
  <c r="AD17" i="18"/>
  <c r="AE17" i="18"/>
  <c r="W18" i="18"/>
  <c r="X18" i="18"/>
  <c r="Y18" i="18"/>
  <c r="Z18" i="18"/>
  <c r="AA18" i="18"/>
  <c r="AB18" i="18"/>
  <c r="AC18" i="18"/>
  <c r="AD18" i="18"/>
  <c r="AE18" i="18"/>
  <c r="W19" i="18"/>
  <c r="X19" i="18"/>
  <c r="Y19" i="18"/>
  <c r="Z19" i="18"/>
  <c r="AA19" i="18"/>
  <c r="AB19" i="18"/>
  <c r="AC19" i="18"/>
  <c r="AD19" i="18"/>
  <c r="AE19" i="18"/>
  <c r="X9" i="18"/>
  <c r="Y9" i="18"/>
  <c r="Z9" i="18"/>
  <c r="AA9" i="18"/>
  <c r="AB9" i="18"/>
  <c r="AC9" i="18"/>
  <c r="AD9" i="18"/>
  <c r="AE9" i="18"/>
  <c r="W9" i="18"/>
  <c r="Y31" i="5"/>
  <c r="Z31" i="5"/>
  <c r="AA31" i="5"/>
  <c r="AB31" i="5"/>
  <c r="AC31" i="5"/>
  <c r="AD31" i="5"/>
  <c r="AE31" i="5"/>
  <c r="AF31" i="5"/>
  <c r="AG31" i="5"/>
  <c r="AH31" i="5"/>
  <c r="Y34" i="5"/>
  <c r="Z34" i="5"/>
  <c r="AA34" i="5"/>
  <c r="AB34" i="5"/>
  <c r="AC34" i="5"/>
  <c r="AD34" i="5"/>
  <c r="AE34" i="5"/>
  <c r="AF34" i="5"/>
  <c r="AG34" i="5"/>
  <c r="AH34" i="5"/>
  <c r="Z29" i="5"/>
  <c r="AA29" i="5"/>
  <c r="AB29" i="5"/>
  <c r="AC29" i="5"/>
  <c r="AD29" i="5"/>
  <c r="AE29" i="5"/>
  <c r="AF29" i="5"/>
  <c r="AG29" i="5"/>
  <c r="AH29" i="5"/>
  <c r="Y29" i="5"/>
  <c r="Y11" i="5"/>
  <c r="Z11" i="5"/>
  <c r="AA11" i="5"/>
  <c r="AB11" i="5"/>
  <c r="AC11" i="5"/>
  <c r="AD11" i="5"/>
  <c r="AE11" i="5"/>
  <c r="AF11" i="5"/>
  <c r="AG11" i="5"/>
  <c r="AH11" i="5"/>
  <c r="Y13" i="5"/>
  <c r="Z13" i="5"/>
  <c r="AA13" i="5"/>
  <c r="AB13" i="5"/>
  <c r="AC13" i="5"/>
  <c r="AD13" i="5"/>
  <c r="AE13" i="5"/>
  <c r="AF13" i="5"/>
  <c r="AG13" i="5"/>
  <c r="AH13" i="5"/>
  <c r="Y15" i="5"/>
  <c r="Z15" i="5"/>
  <c r="AA15" i="5"/>
  <c r="AB15" i="5"/>
  <c r="AC15" i="5"/>
  <c r="AD15" i="5"/>
  <c r="AE15" i="5"/>
  <c r="AF15" i="5"/>
  <c r="AG15" i="5"/>
  <c r="AH15" i="5"/>
  <c r="Y16" i="5"/>
  <c r="Z16" i="5"/>
  <c r="AA16" i="5"/>
  <c r="AB16" i="5"/>
  <c r="AC16" i="5"/>
  <c r="AD16" i="5"/>
  <c r="AE16" i="5"/>
  <c r="AF16" i="5"/>
  <c r="AG16" i="5"/>
  <c r="AH16" i="5"/>
  <c r="Y17" i="5"/>
  <c r="Z17" i="5"/>
  <c r="AA17" i="5"/>
  <c r="AB17" i="5"/>
  <c r="AC17" i="5"/>
  <c r="AD17" i="5"/>
  <c r="AE17" i="5"/>
  <c r="AF17" i="5"/>
  <c r="AG17" i="5"/>
  <c r="AH17" i="5"/>
  <c r="Y18" i="5"/>
  <c r="Z18" i="5"/>
  <c r="AA18" i="5"/>
  <c r="AB18" i="5"/>
  <c r="AC18" i="5"/>
  <c r="AD18" i="5"/>
  <c r="AE18" i="5"/>
  <c r="AF18" i="5"/>
  <c r="AG18" i="5"/>
  <c r="AH18" i="5"/>
  <c r="Z10" i="5"/>
  <c r="AA10" i="5"/>
  <c r="AB10" i="5"/>
  <c r="AC10" i="5"/>
  <c r="AD10" i="5"/>
  <c r="AE10" i="5"/>
  <c r="AF10" i="5"/>
  <c r="AG10" i="5"/>
  <c r="AH10" i="5"/>
  <c r="Y10" i="5"/>
  <c r="DJ11" i="3"/>
  <c r="DK11" i="3"/>
  <c r="DL11" i="3"/>
  <c r="DM11" i="3"/>
  <c r="DN11" i="3"/>
  <c r="DO11" i="3"/>
  <c r="DP11" i="3"/>
  <c r="DQ11" i="3"/>
  <c r="DR11" i="3"/>
  <c r="DS11" i="3"/>
  <c r="DJ12" i="3"/>
  <c r="DK12" i="3"/>
  <c r="DL12" i="3"/>
  <c r="DM12" i="3"/>
  <c r="DN12" i="3"/>
  <c r="DO12" i="3"/>
  <c r="DP12" i="3"/>
  <c r="DQ12" i="3"/>
  <c r="DR12" i="3"/>
  <c r="DS12" i="3"/>
  <c r="DJ13" i="3"/>
  <c r="DK13" i="3"/>
  <c r="DL13" i="3"/>
  <c r="DM13" i="3"/>
  <c r="DN13" i="3"/>
  <c r="DO13" i="3"/>
  <c r="DP13" i="3"/>
  <c r="DQ13" i="3"/>
  <c r="DR13" i="3"/>
  <c r="DS13" i="3"/>
  <c r="DJ14" i="3"/>
  <c r="DK14" i="3"/>
  <c r="DL14" i="3"/>
  <c r="DM14" i="3"/>
  <c r="DN14" i="3"/>
  <c r="DO14" i="3"/>
  <c r="DP14" i="3"/>
  <c r="DQ14" i="3"/>
  <c r="DR14" i="3"/>
  <c r="DS14" i="3"/>
  <c r="DJ15" i="3"/>
  <c r="DK15" i="3"/>
  <c r="DL15" i="3"/>
  <c r="DM15" i="3"/>
  <c r="DN15" i="3"/>
  <c r="DO15" i="3"/>
  <c r="DP15" i="3"/>
  <c r="DQ15" i="3"/>
  <c r="DR15" i="3"/>
  <c r="DS15" i="3"/>
  <c r="DJ16" i="3"/>
  <c r="DK16" i="3"/>
  <c r="DL16" i="3"/>
  <c r="DM16" i="3"/>
  <c r="DN16" i="3"/>
  <c r="DO16" i="3"/>
  <c r="DP16" i="3"/>
  <c r="DQ16" i="3"/>
  <c r="DR16" i="3"/>
  <c r="DS16" i="3"/>
  <c r="DJ17" i="3"/>
  <c r="DK17" i="3"/>
  <c r="DL17" i="3"/>
  <c r="DM17" i="3"/>
  <c r="DN17" i="3"/>
  <c r="DO17" i="3"/>
  <c r="DP17" i="3"/>
  <c r="DQ17" i="3"/>
  <c r="DR17" i="3"/>
  <c r="DS17" i="3"/>
  <c r="DJ18" i="3"/>
  <c r="DK18" i="3"/>
  <c r="DL18" i="3"/>
  <c r="DM18" i="3"/>
  <c r="DN18" i="3"/>
  <c r="DO18" i="3"/>
  <c r="DP18" i="3"/>
  <c r="DQ18" i="3"/>
  <c r="DR18" i="3"/>
  <c r="DS18" i="3"/>
  <c r="DJ19" i="3"/>
  <c r="DK19" i="3"/>
  <c r="DL19" i="3"/>
  <c r="DM19" i="3"/>
  <c r="DN19" i="3"/>
  <c r="DO19" i="3"/>
  <c r="DP19" i="3"/>
  <c r="DQ19" i="3"/>
  <c r="DR19" i="3"/>
  <c r="DS19" i="3"/>
  <c r="DJ20" i="3"/>
  <c r="DK20" i="3"/>
  <c r="DL20" i="3"/>
  <c r="DM20" i="3"/>
  <c r="DN20" i="3"/>
  <c r="DO20" i="3"/>
  <c r="DP20" i="3"/>
  <c r="DQ20" i="3"/>
  <c r="DR20" i="3"/>
  <c r="DS20" i="3"/>
  <c r="DK10" i="3"/>
  <c r="DL10" i="3"/>
  <c r="DM10" i="3"/>
  <c r="DN10" i="3"/>
  <c r="DO10" i="3"/>
  <c r="DP10" i="3"/>
  <c r="DQ10" i="3"/>
  <c r="DR10" i="3"/>
  <c r="DS10" i="3"/>
  <c r="DJ10" i="3"/>
  <c r="M85" i="17" l="1"/>
  <c r="M96" i="17" s="1"/>
  <c r="B101" i="17"/>
  <c r="J101" i="17"/>
  <c r="L101" i="17"/>
  <c r="L106" i="17" s="1"/>
  <c r="D101" i="17"/>
  <c r="D106" i="17" s="1"/>
  <c r="K101" i="17"/>
  <c r="K106" i="17" s="1"/>
  <c r="C101" i="17"/>
  <c r="C106" i="17" s="1"/>
  <c r="H101" i="17"/>
  <c r="H106" i="17" s="1"/>
  <c r="B120" i="17"/>
  <c r="M118" i="17"/>
  <c r="J106" i="17"/>
  <c r="I106" i="17"/>
  <c r="M100" i="17"/>
  <c r="I102" i="17"/>
  <c r="H102" i="17"/>
  <c r="G102" i="17"/>
  <c r="F102" i="17"/>
  <c r="E102" i="17"/>
  <c r="B102" i="17"/>
  <c r="D102" i="17"/>
  <c r="K102" i="17"/>
  <c r="C102" i="17"/>
  <c r="J102" i="17"/>
  <c r="L102" i="17"/>
  <c r="H120" i="17"/>
  <c r="F106" i="17"/>
  <c r="K120" i="17"/>
  <c r="C120" i="17"/>
  <c r="E120" i="17"/>
  <c r="L120" i="17"/>
  <c r="D120" i="17"/>
  <c r="M94" i="17"/>
  <c r="J120" i="17"/>
  <c r="I120" i="17"/>
  <c r="G120" i="17"/>
  <c r="F120" i="17"/>
  <c r="M115" i="17"/>
  <c r="M113" i="17"/>
  <c r="I130" i="17"/>
  <c r="M95" i="17"/>
  <c r="DJ11" i="15"/>
  <c r="DK11" i="15"/>
  <c r="DL11" i="15"/>
  <c r="DM11" i="15"/>
  <c r="DN11" i="15"/>
  <c r="DO11" i="15"/>
  <c r="DP11" i="15"/>
  <c r="DQ11" i="15"/>
  <c r="DR11" i="15"/>
  <c r="DS11" i="15"/>
  <c r="DJ12" i="15"/>
  <c r="DK12" i="15"/>
  <c r="DL12" i="15"/>
  <c r="DM12" i="15"/>
  <c r="DN12" i="15"/>
  <c r="DO12" i="15"/>
  <c r="DP12" i="15"/>
  <c r="DQ12" i="15"/>
  <c r="DR12" i="15"/>
  <c r="DS12" i="15"/>
  <c r="DJ13" i="15"/>
  <c r="DK13" i="15"/>
  <c r="DL13" i="15"/>
  <c r="DM13" i="15"/>
  <c r="DN13" i="15"/>
  <c r="DO13" i="15"/>
  <c r="DP13" i="15"/>
  <c r="DQ13" i="15"/>
  <c r="DR13" i="15"/>
  <c r="DS13" i="15"/>
  <c r="DJ14" i="15"/>
  <c r="DK14" i="15"/>
  <c r="DL14" i="15"/>
  <c r="DM14" i="15"/>
  <c r="DN14" i="15"/>
  <c r="DO14" i="15"/>
  <c r="DP14" i="15"/>
  <c r="DQ14" i="15"/>
  <c r="DR14" i="15"/>
  <c r="DS14" i="15"/>
  <c r="DJ16" i="15"/>
  <c r="DK16" i="15"/>
  <c r="DL16" i="15"/>
  <c r="DM16" i="15"/>
  <c r="DN16" i="15"/>
  <c r="DO16" i="15"/>
  <c r="DP16" i="15"/>
  <c r="DQ16" i="15"/>
  <c r="DR16" i="15"/>
  <c r="DS16" i="15"/>
  <c r="DK9" i="15"/>
  <c r="DL9" i="15"/>
  <c r="DM9" i="15"/>
  <c r="DN9" i="15"/>
  <c r="DO9" i="15"/>
  <c r="DP9" i="15"/>
  <c r="DQ9" i="15"/>
  <c r="DR9" i="15"/>
  <c r="DS9" i="15"/>
  <c r="DJ9" i="15"/>
  <c r="BG25" i="1"/>
  <c r="BH25" i="1"/>
  <c r="BI25" i="1"/>
  <c r="BJ25" i="1"/>
  <c r="BK25" i="1"/>
  <c r="BL25" i="1"/>
  <c r="BM25" i="1"/>
  <c r="BN25" i="1"/>
  <c r="BO25" i="1"/>
  <c r="BP25" i="1"/>
  <c r="BG26" i="1"/>
  <c r="BH26" i="1"/>
  <c r="BI26" i="1"/>
  <c r="BJ26" i="1"/>
  <c r="BK26" i="1"/>
  <c r="BL26" i="1"/>
  <c r="BM26" i="1"/>
  <c r="BN26" i="1"/>
  <c r="BO26" i="1"/>
  <c r="BP26" i="1"/>
  <c r="BG27" i="1"/>
  <c r="BH27" i="1"/>
  <c r="BI27" i="1"/>
  <c r="BJ27" i="1"/>
  <c r="BK27" i="1"/>
  <c r="BL27" i="1"/>
  <c r="BM27" i="1"/>
  <c r="BN27" i="1"/>
  <c r="BO27" i="1"/>
  <c r="BP27" i="1"/>
  <c r="BG28" i="1"/>
  <c r="BH28" i="1"/>
  <c r="BI28" i="1"/>
  <c r="BJ28" i="1"/>
  <c r="BK28" i="1"/>
  <c r="BL28" i="1"/>
  <c r="BM28" i="1"/>
  <c r="BN28" i="1"/>
  <c r="BO28" i="1"/>
  <c r="BP28" i="1"/>
  <c r="BG29" i="1"/>
  <c r="BH29" i="1"/>
  <c r="BI29" i="1"/>
  <c r="BJ29" i="1"/>
  <c r="BK29" i="1"/>
  <c r="BL29" i="1"/>
  <c r="BM29" i="1"/>
  <c r="BN29" i="1"/>
  <c r="BO29" i="1"/>
  <c r="BP29" i="1"/>
  <c r="BG30" i="1"/>
  <c r="BH30" i="1"/>
  <c r="BI30" i="1"/>
  <c r="BJ30" i="1"/>
  <c r="BK30" i="1"/>
  <c r="BL30" i="1"/>
  <c r="BM30" i="1"/>
  <c r="BN30" i="1"/>
  <c r="BO30" i="1"/>
  <c r="BP30" i="1"/>
  <c r="BG31" i="1"/>
  <c r="BH31" i="1"/>
  <c r="BI31" i="1"/>
  <c r="BJ31" i="1"/>
  <c r="BK31" i="1"/>
  <c r="BL31" i="1"/>
  <c r="BM31" i="1"/>
  <c r="BN31" i="1"/>
  <c r="BO31" i="1"/>
  <c r="BP31" i="1"/>
  <c r="BG32" i="1"/>
  <c r="BH32" i="1"/>
  <c r="BI32" i="1"/>
  <c r="BJ32" i="1"/>
  <c r="BK32" i="1"/>
  <c r="BL32" i="1"/>
  <c r="BM32" i="1"/>
  <c r="BN32" i="1"/>
  <c r="BO32" i="1"/>
  <c r="BP32" i="1"/>
  <c r="BG33" i="1"/>
  <c r="BH33" i="1"/>
  <c r="BI33" i="1"/>
  <c r="BJ33" i="1"/>
  <c r="BK33" i="1"/>
  <c r="BL33" i="1"/>
  <c r="BM33" i="1"/>
  <c r="BN33" i="1"/>
  <c r="BO33" i="1"/>
  <c r="BP33" i="1"/>
  <c r="BG34" i="1"/>
  <c r="BH34" i="1"/>
  <c r="BI34" i="1"/>
  <c r="BJ34" i="1"/>
  <c r="BK34" i="1"/>
  <c r="BL34" i="1"/>
  <c r="BM34" i="1"/>
  <c r="BN34" i="1"/>
  <c r="BO34" i="1"/>
  <c r="BP34" i="1"/>
  <c r="BH24" i="1"/>
  <c r="BI24" i="1"/>
  <c r="BJ24" i="1"/>
  <c r="BK24" i="1"/>
  <c r="BL24" i="1"/>
  <c r="BM24" i="1"/>
  <c r="BN24" i="1"/>
  <c r="BO24" i="1"/>
  <c r="BP24" i="1"/>
  <c r="BG24" i="1"/>
  <c r="BG10" i="1"/>
  <c r="BH10" i="1"/>
  <c r="BI10" i="1"/>
  <c r="BJ10" i="1"/>
  <c r="BK10" i="1"/>
  <c r="BL10" i="1"/>
  <c r="BM10" i="1"/>
  <c r="BN10" i="1"/>
  <c r="BO10" i="1"/>
  <c r="BP10" i="1"/>
  <c r="BG11" i="1"/>
  <c r="BH11" i="1"/>
  <c r="BI11" i="1"/>
  <c r="BJ11" i="1"/>
  <c r="BK11" i="1"/>
  <c r="BL11" i="1"/>
  <c r="BM11" i="1"/>
  <c r="BN11" i="1"/>
  <c r="BO11" i="1"/>
  <c r="BP11" i="1"/>
  <c r="BG12" i="1"/>
  <c r="BH12" i="1"/>
  <c r="BI12" i="1"/>
  <c r="BJ12" i="1"/>
  <c r="BK12" i="1"/>
  <c r="BL12" i="1"/>
  <c r="BM12" i="1"/>
  <c r="BN12" i="1"/>
  <c r="BO12" i="1"/>
  <c r="BP12" i="1"/>
  <c r="BG13" i="1"/>
  <c r="BH13" i="1"/>
  <c r="BI13" i="1"/>
  <c r="BJ13" i="1"/>
  <c r="BK13" i="1"/>
  <c r="BL13" i="1"/>
  <c r="BM13" i="1"/>
  <c r="BN13" i="1"/>
  <c r="BO13" i="1"/>
  <c r="BP13" i="1"/>
  <c r="BG14" i="1"/>
  <c r="BH14" i="1"/>
  <c r="BI14" i="1"/>
  <c r="BJ14" i="1"/>
  <c r="BK14" i="1"/>
  <c r="BL14" i="1"/>
  <c r="BM14" i="1"/>
  <c r="BN14" i="1"/>
  <c r="BO14" i="1"/>
  <c r="BP14" i="1"/>
  <c r="BG15" i="1"/>
  <c r="BH15" i="1"/>
  <c r="BI15" i="1"/>
  <c r="BJ15" i="1"/>
  <c r="BK15" i="1"/>
  <c r="BL15" i="1"/>
  <c r="BM15" i="1"/>
  <c r="BN15" i="1"/>
  <c r="BO15" i="1"/>
  <c r="BP15" i="1"/>
  <c r="BG16" i="1"/>
  <c r="BH16" i="1"/>
  <c r="BI16" i="1"/>
  <c r="BJ16" i="1"/>
  <c r="BK16" i="1"/>
  <c r="BL16" i="1"/>
  <c r="BM16" i="1"/>
  <c r="BN16" i="1"/>
  <c r="BO16" i="1"/>
  <c r="BP16" i="1"/>
  <c r="BG17" i="1"/>
  <c r="BH17" i="1"/>
  <c r="BI17" i="1"/>
  <c r="BJ17" i="1"/>
  <c r="BK17" i="1"/>
  <c r="BL17" i="1"/>
  <c r="BM17" i="1"/>
  <c r="BN17" i="1"/>
  <c r="BO17" i="1"/>
  <c r="BP17" i="1"/>
  <c r="BG18" i="1"/>
  <c r="BH18" i="1"/>
  <c r="BI18" i="1"/>
  <c r="BJ18" i="1"/>
  <c r="BK18" i="1"/>
  <c r="BL18" i="1"/>
  <c r="BM18" i="1"/>
  <c r="BN18" i="1"/>
  <c r="BO18" i="1"/>
  <c r="BP18" i="1"/>
  <c r="BG19" i="1"/>
  <c r="BH19" i="1"/>
  <c r="BI19" i="1"/>
  <c r="BJ19" i="1"/>
  <c r="BK19" i="1"/>
  <c r="BL19" i="1"/>
  <c r="BM19" i="1"/>
  <c r="BN19" i="1"/>
  <c r="BO19" i="1"/>
  <c r="BP19" i="1"/>
  <c r="BH9" i="1"/>
  <c r="BI9" i="1"/>
  <c r="BJ9" i="1"/>
  <c r="BK9" i="1"/>
  <c r="BL9" i="1"/>
  <c r="BM9" i="1"/>
  <c r="BN9" i="1"/>
  <c r="BO9" i="1"/>
  <c r="BP9" i="1"/>
  <c r="BG9" i="1"/>
  <c r="C130" i="17" l="1"/>
  <c r="K130" i="17"/>
  <c r="J130" i="17"/>
  <c r="D130" i="17"/>
  <c r="M102" i="17"/>
  <c r="G130" i="17"/>
  <c r="G106" i="17"/>
  <c r="L130" i="17"/>
  <c r="B130" i="17"/>
  <c r="B106" i="17"/>
  <c r="M101" i="17"/>
  <c r="E130" i="17"/>
  <c r="E106" i="17"/>
  <c r="H130" i="17"/>
  <c r="F130" i="17"/>
  <c r="M120" i="17"/>
  <c r="BT24" i="1"/>
  <c r="Q19" i="7"/>
  <c r="O11" i="7"/>
  <c r="M130" i="17" l="1"/>
  <c r="M106" i="17"/>
  <c r="AJ11" i="18"/>
  <c r="AH12" i="18"/>
  <c r="AJ12" i="18"/>
  <c r="AJ14" i="18"/>
  <c r="AJ15" i="18"/>
  <c r="AJ19" i="18"/>
  <c r="AJ9" i="18"/>
  <c r="AH9" i="18"/>
  <c r="AH19" i="18" l="1"/>
  <c r="AJ13" i="18"/>
  <c r="AH11" i="18"/>
  <c r="AH18" i="18"/>
  <c r="AH10" i="18"/>
  <c r="AJ18" i="18"/>
  <c r="AH16" i="18"/>
  <c r="AJ10" i="18"/>
  <c r="AJ17" i="18"/>
  <c r="AH15" i="18"/>
  <c r="AH17" i="18"/>
  <c r="AJ16" i="18"/>
  <c r="AH14" i="18"/>
  <c r="AH13" i="18"/>
  <c r="B18" i="17" l="1" a="1"/>
  <c r="H43" i="17" s="1"/>
  <c r="Q11" i="7"/>
  <c r="Q12" i="7"/>
  <c r="Q13" i="7"/>
  <c r="Q14" i="7"/>
  <c r="Q15" i="7"/>
  <c r="Q16" i="7"/>
  <c r="Q17" i="7"/>
  <c r="Q18" i="7"/>
  <c r="Q20" i="7"/>
  <c r="Q10" i="7"/>
  <c r="G43" i="17" l="1"/>
  <c r="J43" i="17"/>
  <c r="E43" i="17"/>
  <c r="C43" i="17"/>
  <c r="B18" i="17"/>
  <c r="B43" i="17" s="1"/>
  <c r="F43" i="17"/>
  <c r="K43" i="17"/>
  <c r="D43" i="17"/>
  <c r="L43" i="17"/>
  <c r="I43" i="17"/>
  <c r="B16" i="17" a="1"/>
  <c r="AJ9" i="8"/>
  <c r="AK9" i="8"/>
  <c r="AL9" i="8"/>
  <c r="AM9" i="8"/>
  <c r="AN9" i="8"/>
  <c r="AO9" i="8"/>
  <c r="AP9" i="8"/>
  <c r="AQ9" i="8"/>
  <c r="AR9" i="8"/>
  <c r="AJ10" i="8"/>
  <c r="AK10" i="8"/>
  <c r="AL10" i="8"/>
  <c r="AM10" i="8"/>
  <c r="AN10" i="8"/>
  <c r="AO10" i="8"/>
  <c r="AP10" i="8"/>
  <c r="AQ10" i="8"/>
  <c r="AR10" i="8"/>
  <c r="AJ11" i="8"/>
  <c r="AK11" i="8"/>
  <c r="AL11" i="8"/>
  <c r="AM11" i="8"/>
  <c r="AN11" i="8"/>
  <c r="AO11" i="8"/>
  <c r="AP11" i="8"/>
  <c r="AQ11" i="8"/>
  <c r="AR11" i="8"/>
  <c r="AJ12" i="8"/>
  <c r="AK12" i="8"/>
  <c r="AL12" i="8"/>
  <c r="AM12" i="8"/>
  <c r="AN12" i="8"/>
  <c r="AO12" i="8"/>
  <c r="AP12" i="8"/>
  <c r="AQ12" i="8"/>
  <c r="AR12" i="8"/>
  <c r="AJ13" i="8"/>
  <c r="AK13" i="8"/>
  <c r="AL13" i="8"/>
  <c r="AM13" i="8"/>
  <c r="AN13" i="8"/>
  <c r="AO13" i="8"/>
  <c r="AP13" i="8"/>
  <c r="AQ13" i="8"/>
  <c r="AR13" i="8"/>
  <c r="AJ14" i="8"/>
  <c r="AK14" i="8"/>
  <c r="AL14" i="8"/>
  <c r="AM14" i="8"/>
  <c r="AN14" i="8"/>
  <c r="AO14" i="8"/>
  <c r="AP14" i="8"/>
  <c r="AQ14" i="8"/>
  <c r="AR14" i="8"/>
  <c r="AJ15" i="8"/>
  <c r="AK15" i="8"/>
  <c r="AL15" i="8"/>
  <c r="AM15" i="8"/>
  <c r="AN15" i="8"/>
  <c r="AO15" i="8"/>
  <c r="AP15" i="8"/>
  <c r="AQ15" i="8"/>
  <c r="AR15" i="8"/>
  <c r="AJ16" i="8"/>
  <c r="AK16" i="8"/>
  <c r="AL16" i="8"/>
  <c r="AM16" i="8"/>
  <c r="AN16" i="8"/>
  <c r="AO16" i="8"/>
  <c r="AP16" i="8"/>
  <c r="AQ16" i="8"/>
  <c r="AR16" i="8"/>
  <c r="AJ17" i="8"/>
  <c r="AK17" i="8"/>
  <c r="AL17" i="8"/>
  <c r="AM17" i="8"/>
  <c r="AN17" i="8"/>
  <c r="AO17" i="8"/>
  <c r="AP17" i="8"/>
  <c r="AQ17" i="8"/>
  <c r="AR17" i="8"/>
  <c r="AJ18" i="8"/>
  <c r="AK18" i="8"/>
  <c r="AL18" i="8"/>
  <c r="AM18" i="8"/>
  <c r="AN18" i="8"/>
  <c r="AO18" i="8"/>
  <c r="AP18" i="8"/>
  <c r="AQ18" i="8"/>
  <c r="AR18" i="8"/>
  <c r="AJ19" i="8"/>
  <c r="AK19" i="8"/>
  <c r="AL19" i="8"/>
  <c r="AM19" i="8"/>
  <c r="AN19" i="8"/>
  <c r="AO19" i="8"/>
  <c r="AP19" i="8"/>
  <c r="AQ19" i="8"/>
  <c r="AR19" i="8"/>
  <c r="AI10" i="8"/>
  <c r="AI11" i="8"/>
  <c r="AI12" i="8"/>
  <c r="AI13" i="8"/>
  <c r="AI14" i="8"/>
  <c r="AI15" i="8"/>
  <c r="AI16" i="8"/>
  <c r="AI17" i="8"/>
  <c r="AI18" i="8"/>
  <c r="AI19" i="8"/>
  <c r="AI9" i="8"/>
  <c r="N9" i="8"/>
  <c r="O9" i="8"/>
  <c r="P9" i="8"/>
  <c r="Q9" i="8"/>
  <c r="R9" i="8"/>
  <c r="S9" i="8"/>
  <c r="BB9" i="8" s="1"/>
  <c r="T9" i="8"/>
  <c r="BC9" i="8" s="1"/>
  <c r="U9" i="8"/>
  <c r="V9" i="8"/>
  <c r="N10" i="8"/>
  <c r="O10" i="8"/>
  <c r="P10" i="8"/>
  <c r="Q10" i="8"/>
  <c r="R10" i="8"/>
  <c r="BA10" i="8" s="1"/>
  <c r="S10" i="8"/>
  <c r="BB10" i="8" s="1"/>
  <c r="T10" i="8"/>
  <c r="U10" i="8"/>
  <c r="V10" i="8"/>
  <c r="N11" i="8"/>
  <c r="O11" i="8"/>
  <c r="P11" i="8"/>
  <c r="Q11" i="8"/>
  <c r="AZ11" i="8" s="1"/>
  <c r="R11" i="8"/>
  <c r="BA11" i="8" s="1"/>
  <c r="S11" i="8"/>
  <c r="T11" i="8"/>
  <c r="U11" i="8"/>
  <c r="V11" i="8"/>
  <c r="N12" i="8"/>
  <c r="O12" i="8"/>
  <c r="P12" i="8"/>
  <c r="AY12" i="8" s="1"/>
  <c r="Q12" i="8"/>
  <c r="AZ12" i="8" s="1"/>
  <c r="R12" i="8"/>
  <c r="S12" i="8"/>
  <c r="T12" i="8"/>
  <c r="U12" i="8"/>
  <c r="V12" i="8"/>
  <c r="N13" i="8"/>
  <c r="O13" i="8"/>
  <c r="AX13" i="8" s="1"/>
  <c r="P13" i="8"/>
  <c r="AY13" i="8" s="1"/>
  <c r="Q13" i="8"/>
  <c r="R13" i="8"/>
  <c r="S13" i="8"/>
  <c r="T13" i="8"/>
  <c r="U13" i="8"/>
  <c r="V13" i="8"/>
  <c r="N14" i="8"/>
  <c r="AW14" i="8" s="1"/>
  <c r="O14" i="8"/>
  <c r="AX14" i="8" s="1"/>
  <c r="P14" i="8"/>
  <c r="Q14" i="8"/>
  <c r="R14" i="8"/>
  <c r="S14" i="8"/>
  <c r="T14" i="8"/>
  <c r="U14" i="8"/>
  <c r="V14" i="8"/>
  <c r="BE14" i="8" s="1"/>
  <c r="N15" i="8"/>
  <c r="AW15" i="8" s="1"/>
  <c r="O15" i="8"/>
  <c r="P15" i="8"/>
  <c r="Q15" i="8"/>
  <c r="R15" i="8"/>
  <c r="S15" i="8"/>
  <c r="T15" i="8"/>
  <c r="U15" i="8"/>
  <c r="BD15" i="8" s="1"/>
  <c r="V15" i="8"/>
  <c r="N16" i="8"/>
  <c r="O16" i="8"/>
  <c r="P16" i="8"/>
  <c r="Q16" i="8"/>
  <c r="R16" i="8"/>
  <c r="S16" i="8"/>
  <c r="T16" i="8"/>
  <c r="BC16" i="8" s="1"/>
  <c r="U16" i="8"/>
  <c r="V16" i="8"/>
  <c r="N17" i="8"/>
  <c r="O17" i="8"/>
  <c r="P17" i="8"/>
  <c r="Q17" i="8"/>
  <c r="R17" i="8"/>
  <c r="S17" i="8"/>
  <c r="BB17" i="8" s="1"/>
  <c r="T17" i="8"/>
  <c r="U17" i="8"/>
  <c r="V17" i="8"/>
  <c r="N18" i="8"/>
  <c r="O18" i="8"/>
  <c r="P18" i="8"/>
  <c r="Q18" i="8"/>
  <c r="R18" i="8"/>
  <c r="BA18" i="8" s="1"/>
  <c r="S18" i="8"/>
  <c r="T18" i="8"/>
  <c r="U18" i="8"/>
  <c r="V18" i="8"/>
  <c r="N19" i="8"/>
  <c r="O19" i="8"/>
  <c r="P19" i="8"/>
  <c r="Q19" i="8"/>
  <c r="AZ19" i="8" s="1"/>
  <c r="R19" i="8"/>
  <c r="S19" i="8"/>
  <c r="T19" i="8"/>
  <c r="U19" i="8"/>
  <c r="V19" i="8"/>
  <c r="M10" i="8"/>
  <c r="M11" i="8"/>
  <c r="M12" i="8"/>
  <c r="AV12" i="8" s="1"/>
  <c r="M13" i="8"/>
  <c r="M14" i="8"/>
  <c r="M15" i="8"/>
  <c r="M16" i="8"/>
  <c r="M17" i="8"/>
  <c r="M18" i="8"/>
  <c r="M19" i="8"/>
  <c r="M9" i="8"/>
  <c r="AV9" i="8" s="1"/>
  <c r="AZ9" i="8" l="1"/>
  <c r="AY9" i="8"/>
  <c r="AV18" i="8"/>
  <c r="AY18" i="8"/>
  <c r="BB15" i="8"/>
  <c r="BE12" i="8"/>
  <c r="AW12" i="8"/>
  <c r="AX11" i="8"/>
  <c r="AW19" i="8"/>
  <c r="AX10" i="8"/>
  <c r="AV10" i="8"/>
  <c r="AZ17" i="8"/>
  <c r="BC14" i="8"/>
  <c r="AW11" i="8"/>
  <c r="AX19" i="8"/>
  <c r="BA16" i="8"/>
  <c r="BD13" i="8"/>
  <c r="AY10" i="8"/>
  <c r="AV17" i="8"/>
  <c r="BE19" i="8"/>
  <c r="AX18" i="8"/>
  <c r="AY17" i="8"/>
  <c r="AZ16" i="8"/>
  <c r="BA15" i="8"/>
  <c r="BB14" i="8"/>
  <c r="BC13" i="8"/>
  <c r="BD12" i="8"/>
  <c r="BE11" i="8"/>
  <c r="M18" i="17"/>
  <c r="M43" i="17" s="1"/>
  <c r="AV15" i="8"/>
  <c r="BC19" i="8"/>
  <c r="AW17" i="8"/>
  <c r="AX16" i="8"/>
  <c r="AY15" i="8"/>
  <c r="AZ14" i="8"/>
  <c r="BA13" i="8"/>
  <c r="BB12" i="8"/>
  <c r="BC11" i="8"/>
  <c r="BD10" i="8"/>
  <c r="BE9" i="8"/>
  <c r="AW9" i="8"/>
  <c r="AV14" i="8"/>
  <c r="BB19" i="8"/>
  <c r="BC18" i="8"/>
  <c r="BD17" i="8"/>
  <c r="BE16" i="8"/>
  <c r="AW16" i="8"/>
  <c r="AX15" i="8"/>
  <c r="AY14" i="8"/>
  <c r="AZ13" i="8"/>
  <c r="BA12" i="8"/>
  <c r="BB11" i="8"/>
  <c r="BC10" i="8"/>
  <c r="BD9" i="8"/>
  <c r="BD18" i="8"/>
  <c r="BE17" i="8"/>
  <c r="AV16" i="8"/>
  <c r="BD19" i="8"/>
  <c r="BE18" i="8"/>
  <c r="AW18" i="8"/>
  <c r="AX17" i="8"/>
  <c r="AY16" i="8"/>
  <c r="AZ15" i="8"/>
  <c r="BA14" i="8"/>
  <c r="BB13" i="8"/>
  <c r="BC12" i="8"/>
  <c r="BD11" i="8"/>
  <c r="BE10" i="8"/>
  <c r="AW10" i="8"/>
  <c r="AX9" i="8"/>
  <c r="BB18" i="8"/>
  <c r="BC17" i="8"/>
  <c r="AV19" i="8"/>
  <c r="AV11" i="8"/>
  <c r="AY19" i="8"/>
  <c r="AZ18" i="8"/>
  <c r="BA17" i="8"/>
  <c r="BB16" i="8"/>
  <c r="BC15" i="8"/>
  <c r="BD14" i="8"/>
  <c r="BE13" i="8"/>
  <c r="AW13" i="8"/>
  <c r="AX12" i="8"/>
  <c r="AY11" i="8"/>
  <c r="AZ10" i="8"/>
  <c r="BA9" i="8"/>
  <c r="BA19" i="8"/>
  <c r="BE15" i="8"/>
  <c r="BD16" i="8"/>
  <c r="AV13" i="8"/>
  <c r="B16" i="17"/>
  <c r="D41" i="17"/>
  <c r="J41" i="17"/>
  <c r="H41" i="17"/>
  <c r="F41" i="17"/>
  <c r="G41" i="17"/>
  <c r="K41" i="17"/>
  <c r="E41" i="17"/>
  <c r="C41" i="17"/>
  <c r="I41" i="17"/>
  <c r="L41" i="17"/>
  <c r="DX11" i="15"/>
  <c r="DV13" i="15"/>
  <c r="DX16" i="15"/>
  <c r="DX14" i="15"/>
  <c r="DX12" i="15"/>
  <c r="DV16" i="15"/>
  <c r="DX13" i="15"/>
  <c r="DX9" i="15"/>
  <c r="DV11" i="15"/>
  <c r="DV14" i="15"/>
  <c r="DV9" i="15"/>
  <c r="DV12" i="15"/>
  <c r="O12" i="7"/>
  <c r="O13" i="7"/>
  <c r="O14" i="7"/>
  <c r="O15" i="7"/>
  <c r="O16" i="7"/>
  <c r="O17" i="7"/>
  <c r="O18" i="7"/>
  <c r="O19" i="7"/>
  <c r="O20" i="7"/>
  <c r="O10" i="7"/>
  <c r="M16" i="17" l="1"/>
  <c r="M41" i="17" s="1"/>
  <c r="B41" i="17"/>
  <c r="B12" i="17" a="1"/>
  <c r="AM10" i="5"/>
  <c r="BT9" i="1"/>
  <c r="DX13" i="3"/>
  <c r="BT13" i="1"/>
  <c r="BT34" i="1"/>
  <c r="BT43" i="1"/>
  <c r="BJ9" i="8"/>
  <c r="BT12" i="1"/>
  <c r="AM34" i="5"/>
  <c r="BT25" i="1"/>
  <c r="BT46" i="1"/>
  <c r="BT11" i="1"/>
  <c r="BJ18" i="8"/>
  <c r="DX19" i="3"/>
  <c r="AM29" i="5"/>
  <c r="BJ15" i="8"/>
  <c r="BT45" i="1"/>
  <c r="BJ19" i="8"/>
  <c r="BT10" i="1"/>
  <c r="DX12" i="3"/>
  <c r="DX14" i="3"/>
  <c r="BT41" i="1"/>
  <c r="BT18" i="1"/>
  <c r="BT27" i="1"/>
  <c r="AM13" i="5"/>
  <c r="AM17" i="5"/>
  <c r="BT40" i="1"/>
  <c r="BJ16" i="8"/>
  <c r="DX11" i="3"/>
  <c r="DX17" i="3"/>
  <c r="BT49" i="1"/>
  <c r="BT30" i="1"/>
  <c r="BT39" i="1"/>
  <c r="AM31" i="5"/>
  <c r="BT48" i="1"/>
  <c r="DX10" i="3"/>
  <c r="DX16" i="3"/>
  <c r="DX18" i="3"/>
  <c r="BT33" i="1"/>
  <c r="BT14" i="1"/>
  <c r="BT19" i="1"/>
  <c r="AM15" i="5"/>
  <c r="BJ10" i="8"/>
  <c r="BJ13" i="8"/>
  <c r="AM16" i="5"/>
  <c r="BT32" i="1"/>
  <c r="DX15" i="3"/>
  <c r="BT17" i="1"/>
  <c r="BT42" i="1"/>
  <c r="BT47" i="1"/>
  <c r="BT16" i="1"/>
  <c r="BT26" i="1"/>
  <c r="BT31" i="1"/>
  <c r="AM18" i="5"/>
  <c r="AM11" i="5"/>
  <c r="BT44" i="1"/>
  <c r="DX20" i="3"/>
  <c r="BT29" i="1"/>
  <c r="BR40" i="1"/>
  <c r="BT15" i="1"/>
  <c r="BJ14" i="8"/>
  <c r="BJ17" i="8"/>
  <c r="BJ11" i="8"/>
  <c r="BJ12" i="8"/>
  <c r="BT28" i="1"/>
  <c r="AK34" i="5"/>
  <c r="BH9" i="8"/>
  <c r="AK29" i="5"/>
  <c r="BR44" i="1"/>
  <c r="AK31" i="5"/>
  <c r="BH16" i="8"/>
  <c r="BR48" i="1"/>
  <c r="BR49" i="1"/>
  <c r="BR39" i="1"/>
  <c r="BR14" i="1"/>
  <c r="BH15" i="8"/>
  <c r="BR33" i="1"/>
  <c r="BR43" i="1"/>
  <c r="BR42" i="1"/>
  <c r="AK11" i="5"/>
  <c r="BH17" i="8"/>
  <c r="BR12" i="1"/>
  <c r="BR17" i="1"/>
  <c r="BR26" i="1"/>
  <c r="BR9" i="1"/>
  <c r="AK13" i="5"/>
  <c r="AK18" i="5"/>
  <c r="AK15" i="5"/>
  <c r="AK10" i="5"/>
  <c r="BR45" i="1"/>
  <c r="BR11" i="1"/>
  <c r="BR10" i="1"/>
  <c r="BH19" i="8"/>
  <c r="BR24" i="1"/>
  <c r="BR29" i="1"/>
  <c r="BR34" i="1"/>
  <c r="AK17" i="5"/>
  <c r="BH12" i="8"/>
  <c r="AK16" i="5"/>
  <c r="BR31" i="1"/>
  <c r="BR47" i="1"/>
  <c r="BR13" i="1"/>
  <c r="BR18" i="1"/>
  <c r="BR15" i="1"/>
  <c r="BH10" i="8"/>
  <c r="BH11" i="8"/>
  <c r="BR28" i="1"/>
  <c r="BR41" i="1"/>
  <c r="BR46" i="1"/>
  <c r="BR19" i="1"/>
  <c r="BH13" i="8"/>
  <c r="BH18" i="8"/>
  <c r="BR16" i="1"/>
  <c r="BR25" i="1"/>
  <c r="BR30" i="1"/>
  <c r="BR27" i="1"/>
  <c r="BR32" i="1"/>
  <c r="BH14" i="8"/>
  <c r="DV20" i="3"/>
  <c r="DV13" i="3"/>
  <c r="DV11" i="3"/>
  <c r="DV15" i="3"/>
  <c r="DV12" i="3"/>
  <c r="DV17" i="3"/>
  <c r="DV14" i="3"/>
  <c r="DV10" i="3"/>
  <c r="DV16" i="3"/>
  <c r="DV19" i="3"/>
  <c r="DV18" i="3"/>
  <c r="B17" i="17" l="1" a="1"/>
  <c r="B15" i="17" a="1"/>
  <c r="F40" i="17" s="1"/>
  <c r="B14" i="17" a="1"/>
  <c r="B13" i="17" a="1"/>
  <c r="B12" i="17"/>
  <c r="J37" i="17"/>
  <c r="J63" i="17" s="1"/>
  <c r="F37" i="17"/>
  <c r="F63" i="17" s="1"/>
  <c r="E37" i="17"/>
  <c r="E63" i="17" s="1"/>
  <c r="L37" i="17"/>
  <c r="L63" i="17" s="1"/>
  <c r="I37" i="17"/>
  <c r="I63" i="17" s="1"/>
  <c r="D37" i="17"/>
  <c r="D63" i="17" s="1"/>
  <c r="G37" i="17"/>
  <c r="G63" i="17" s="1"/>
  <c r="H37" i="17"/>
  <c r="H63" i="17" s="1"/>
  <c r="K37" i="17"/>
  <c r="K63" i="17" s="1"/>
  <c r="C37" i="17"/>
  <c r="C63" i="17" s="1"/>
  <c r="B9" i="17" a="1"/>
  <c r="B9" i="17" s="1"/>
  <c r="B10" i="17" a="1"/>
  <c r="B11" i="17" a="1"/>
  <c r="B17" i="17" l="1"/>
  <c r="E42" i="17"/>
  <c r="H42" i="17"/>
  <c r="J42" i="17"/>
  <c r="G42" i="17"/>
  <c r="L42" i="17"/>
  <c r="D42" i="17"/>
  <c r="F42" i="17"/>
  <c r="K42" i="17"/>
  <c r="C42" i="17"/>
  <c r="I42" i="17"/>
  <c r="I40" i="17"/>
  <c r="H40" i="17"/>
  <c r="K40" i="17"/>
  <c r="J40" i="17"/>
  <c r="E40" i="17"/>
  <c r="D40" i="17"/>
  <c r="B15" i="17"/>
  <c r="B40" i="17" s="1"/>
  <c r="C40" i="17"/>
  <c r="G40" i="17"/>
  <c r="L40" i="17"/>
  <c r="B14" i="17"/>
  <c r="G39" i="17"/>
  <c r="H39" i="17"/>
  <c r="C39" i="17"/>
  <c r="I39" i="17"/>
  <c r="L39" i="17"/>
  <c r="D39" i="17"/>
  <c r="J39" i="17"/>
  <c r="K39" i="17"/>
  <c r="E39" i="17"/>
  <c r="F39" i="17"/>
  <c r="B13" i="17"/>
  <c r="C38" i="17"/>
  <c r="J38" i="17"/>
  <c r="I38" i="17"/>
  <c r="H38" i="17"/>
  <c r="G38" i="17"/>
  <c r="F38" i="17"/>
  <c r="D38" i="17"/>
  <c r="L38" i="17"/>
  <c r="E38" i="17"/>
  <c r="K38" i="17"/>
  <c r="M12" i="17"/>
  <c r="M37" i="17" s="1"/>
  <c r="B37" i="17"/>
  <c r="B63" i="17" s="1"/>
  <c r="M63" i="17" s="1"/>
  <c r="H34" i="17"/>
  <c r="D34" i="17"/>
  <c r="G34" i="17"/>
  <c r="I34" i="17"/>
  <c r="L34" i="17"/>
  <c r="K34" i="17"/>
  <c r="F34" i="17"/>
  <c r="J34" i="17"/>
  <c r="C34" i="17"/>
  <c r="E34" i="17"/>
  <c r="B10" i="17"/>
  <c r="K35" i="17"/>
  <c r="C35" i="17"/>
  <c r="E35" i="17"/>
  <c r="I35" i="17"/>
  <c r="F35" i="17"/>
  <c r="L35" i="17"/>
  <c r="H35" i="17"/>
  <c r="D35" i="17"/>
  <c r="J35" i="17"/>
  <c r="G35" i="17"/>
  <c r="M9" i="17"/>
  <c r="M34" i="17" s="1"/>
  <c r="B34" i="17"/>
  <c r="B11" i="17"/>
  <c r="D36" i="17"/>
  <c r="E36" i="17"/>
  <c r="I36" i="17"/>
  <c r="L36" i="17"/>
  <c r="J36" i="17"/>
  <c r="F36" i="17"/>
  <c r="H36" i="17"/>
  <c r="K36" i="17"/>
  <c r="G36" i="17"/>
  <c r="C36" i="17"/>
  <c r="M15" i="17" l="1"/>
  <c r="M40" i="17" s="1"/>
  <c r="M17" i="17"/>
  <c r="M42" i="17" s="1"/>
  <c r="B42" i="17"/>
  <c r="M14" i="17"/>
  <c r="M39" i="17" s="1"/>
  <c r="B39" i="17"/>
  <c r="B65" i="17" s="1"/>
  <c r="M13" i="17"/>
  <c r="M38" i="17" s="1"/>
  <c r="B38" i="17"/>
  <c r="M10" i="17"/>
  <c r="M35" i="17" s="1"/>
  <c r="B35" i="17"/>
  <c r="M11" i="17"/>
  <c r="M36" i="17" s="1"/>
  <c r="B36" i="17"/>
  <c r="C65" i="17"/>
  <c r="L65" i="17"/>
  <c r="K65" i="17"/>
  <c r="H65" i="17"/>
  <c r="F65" i="17"/>
  <c r="I65" i="17"/>
  <c r="G65" i="17"/>
  <c r="J65" i="17"/>
  <c r="E65" i="17"/>
  <c r="D65" i="17"/>
  <c r="F66" i="17"/>
  <c r="J66" i="17"/>
  <c r="D66" i="17"/>
  <c r="K66" i="17"/>
  <c r="E66" i="17"/>
  <c r="H66" i="17"/>
  <c r="L66" i="17"/>
  <c r="G66" i="17"/>
  <c r="C66" i="17"/>
  <c r="I66" i="17"/>
  <c r="K67" i="17"/>
  <c r="I67" i="17"/>
  <c r="L67" i="17"/>
  <c r="H67" i="17"/>
  <c r="C67" i="17"/>
  <c r="D67" i="17"/>
  <c r="G67" i="17"/>
  <c r="F67" i="17"/>
  <c r="J67" i="17"/>
  <c r="E67" i="17"/>
  <c r="M65" i="17" l="1"/>
  <c r="L64" i="17"/>
  <c r="I64" i="17"/>
  <c r="H64" i="17"/>
  <c r="E64" i="17"/>
  <c r="C64" i="17"/>
  <c r="J64" i="17"/>
  <c r="G64" i="17"/>
  <c r="K64" i="17"/>
  <c r="F64" i="17"/>
  <c r="D64" i="17"/>
  <c r="L69" i="17"/>
  <c r="G69" i="17"/>
  <c r="K69" i="17"/>
  <c r="J69" i="17"/>
  <c r="H69" i="17"/>
  <c r="F69" i="17"/>
  <c r="D69" i="17"/>
  <c r="I69" i="17"/>
  <c r="E69" i="17"/>
  <c r="C69" i="17"/>
  <c r="I62" i="17"/>
  <c r="G62" i="17"/>
  <c r="C62" i="17"/>
  <c r="D62" i="17"/>
  <c r="K62" i="17"/>
  <c r="J62" i="17"/>
  <c r="L62" i="17"/>
  <c r="F62" i="17"/>
  <c r="E62" i="17"/>
  <c r="H62" i="17"/>
  <c r="F60" i="17"/>
  <c r="E60" i="17"/>
  <c r="D60" i="17"/>
  <c r="G60" i="17"/>
  <c r="J60" i="17"/>
  <c r="I60" i="17"/>
  <c r="C60" i="17"/>
  <c r="K60" i="17"/>
  <c r="L60" i="17"/>
  <c r="H60" i="17"/>
  <c r="G61" i="17"/>
  <c r="I61" i="17"/>
  <c r="C61" i="17"/>
  <c r="L61" i="17"/>
  <c r="H61" i="17"/>
  <c r="K61" i="17"/>
  <c r="D61" i="17"/>
  <c r="E61" i="17"/>
  <c r="F61" i="17"/>
  <c r="J61" i="17"/>
  <c r="D68" i="17"/>
  <c r="J68" i="17"/>
  <c r="I68" i="17"/>
  <c r="G68" i="17"/>
  <c r="E68" i="17"/>
  <c r="H68" i="17"/>
  <c r="L68" i="17"/>
  <c r="F68" i="17"/>
  <c r="C68" i="17"/>
  <c r="K68" i="17"/>
  <c r="C44" i="17"/>
  <c r="G44" i="17"/>
  <c r="D44" i="17"/>
  <c r="L44" i="17"/>
  <c r="H44" i="17"/>
  <c r="F44" i="17"/>
  <c r="E44" i="17"/>
  <c r="K44" i="17"/>
  <c r="I44" i="17"/>
  <c r="J44" i="17"/>
  <c r="B66" i="17"/>
  <c r="M66" i="17" s="1"/>
  <c r="B67" i="17"/>
  <c r="M67" i="17" s="1"/>
  <c r="M70" i="17" s="1"/>
  <c r="C70" i="17" l="1"/>
  <c r="C107" i="17" s="1"/>
  <c r="F70" i="17"/>
  <c r="F107" i="17" s="1"/>
  <c r="B44" i="17"/>
  <c r="I70" i="17"/>
  <c r="I107" i="17" s="1"/>
  <c r="J70" i="17"/>
  <c r="J107" i="17" s="1"/>
  <c r="B64" i="17"/>
  <c r="B69" i="17"/>
  <c r="K70" i="17"/>
  <c r="K107" i="17" s="1"/>
  <c r="H70" i="17"/>
  <c r="H107" i="17" s="1"/>
  <c r="D70" i="17"/>
  <c r="D107" i="17" s="1"/>
  <c r="E70" i="17"/>
  <c r="E107" i="17" s="1"/>
  <c r="B61" i="17"/>
  <c r="B60" i="17"/>
  <c r="G70" i="17"/>
  <c r="G107" i="17" s="1"/>
  <c r="L70" i="17"/>
  <c r="B62" i="17"/>
  <c r="B68" i="17"/>
  <c r="M69" i="17" l="1"/>
  <c r="M64" i="17"/>
  <c r="M61" i="17"/>
  <c r="M68" i="17"/>
  <c r="M62" i="17"/>
  <c r="B70" i="17"/>
  <c r="B107" i="17" s="1"/>
  <c r="M44" i="17"/>
  <c r="L85" i="17" l="1"/>
  <c r="L107" i="17" s="1"/>
  <c r="M107" i="17" l="1"/>
  <c r="L89" i="17"/>
  <c r="L90" i="17"/>
  <c r="L71" i="17"/>
  <c r="E71" i="17"/>
  <c r="I71" i="17"/>
  <c r="G71" i="17"/>
  <c r="F71" i="17"/>
  <c r="K71" i="17"/>
  <c r="J71" i="17"/>
  <c r="C71" i="17"/>
  <c r="H71" i="17"/>
  <c r="D71" i="17"/>
  <c r="B71" i="17"/>
  <c r="K89" i="17" l="1"/>
  <c r="K90" i="17"/>
  <c r="G89" i="17"/>
  <c r="G90" i="17"/>
  <c r="I89" i="17"/>
  <c r="I90" i="17"/>
  <c r="E89" i="17"/>
  <c r="E90" i="17"/>
  <c r="H89" i="17"/>
  <c r="H90" i="17"/>
  <c r="C89" i="17"/>
  <c r="C90" i="17"/>
  <c r="J89" i="17"/>
  <c r="J90" i="17"/>
  <c r="D89" i="17"/>
  <c r="D90" i="17"/>
  <c r="F89" i="17"/>
  <c r="F90" i="17"/>
  <c r="M71" i="17"/>
  <c r="F96" i="17" l="1"/>
  <c r="F103" i="17" s="1"/>
  <c r="F108" i="17" s="1"/>
  <c r="F109" i="17" s="1"/>
  <c r="F110" i="17" s="1"/>
  <c r="B89" i="17"/>
  <c r="B90" i="17"/>
  <c r="M89" i="17"/>
  <c r="M90" i="17"/>
  <c r="E96" i="17" l="1"/>
  <c r="E103" i="17" s="1"/>
  <c r="E108" i="17" s="1"/>
  <c r="E109" i="17" s="1"/>
  <c r="E110" i="17" s="1"/>
  <c r="I96" i="17"/>
  <c r="I103" i="17" s="1"/>
  <c r="I108" i="17" s="1"/>
  <c r="I109" i="17" s="1"/>
  <c r="I110" i="17" s="1"/>
  <c r="H96" i="17"/>
  <c r="H103" i="17" s="1"/>
  <c r="H108" i="17" s="1"/>
  <c r="H109" i="17" s="1"/>
  <c r="H110" i="17" s="1"/>
  <c r="C96" i="17"/>
  <c r="C103" i="17" s="1"/>
  <c r="C108" i="17" s="1"/>
  <c r="C109" i="17" s="1"/>
  <c r="C110" i="17" s="1"/>
  <c r="G96" i="17"/>
  <c r="G103" i="17" s="1"/>
  <c r="G108" i="17" s="1"/>
  <c r="G109" i="17" s="1"/>
  <c r="G110" i="17" s="1"/>
  <c r="L96" i="17"/>
  <c r="L103" i="17" s="1"/>
  <c r="L108" i="17" s="1"/>
  <c r="L109" i="17" s="1"/>
  <c r="L110" i="17" s="1"/>
  <c r="D96" i="17"/>
  <c r="D103" i="17" s="1"/>
  <c r="D108" i="17" s="1"/>
  <c r="D109" i="17" s="1"/>
  <c r="D110" i="17" s="1"/>
  <c r="K96" i="17"/>
  <c r="K103" i="17" s="1"/>
  <c r="K108" i="17" s="1"/>
  <c r="K109" i="17" s="1"/>
  <c r="K110" i="17" s="1"/>
  <c r="J96" i="17"/>
  <c r="J103" i="17" s="1"/>
  <c r="J108" i="17" s="1"/>
  <c r="J109" i="17" s="1"/>
  <c r="J110" i="17" s="1"/>
  <c r="B96" i="17"/>
  <c r="B103" i="17" s="1"/>
  <c r="B108" i="17" s="1"/>
  <c r="B109" i="17" s="1"/>
  <c r="B110" i="17" s="1"/>
  <c r="F121" i="17"/>
  <c r="F122" i="17" s="1"/>
  <c r="F123" i="17" s="1"/>
  <c r="F124" i="17" s="1"/>
  <c r="F125" i="17" s="1"/>
  <c r="F126" i="17" s="1"/>
  <c r="E121" i="17" l="1"/>
  <c r="E122" i="17" s="1"/>
  <c r="E123" i="17" s="1"/>
  <c r="E124" i="17" s="1"/>
  <c r="E125" i="17" s="1"/>
  <c r="E126" i="17" s="1"/>
  <c r="E131" i="17" s="1"/>
  <c r="E132" i="17" s="1"/>
  <c r="I121" i="17"/>
  <c r="I122" i="17" s="1"/>
  <c r="I123" i="17" s="1"/>
  <c r="I124" i="17" s="1"/>
  <c r="I125" i="17" s="1"/>
  <c r="I126" i="17" s="1"/>
  <c r="I127" i="17" s="1"/>
  <c r="H121" i="17"/>
  <c r="H122" i="17" s="1"/>
  <c r="H123" i="17" s="1"/>
  <c r="H124" i="17" s="1"/>
  <c r="H125" i="17" s="1"/>
  <c r="H126" i="17" s="1"/>
  <c r="H127" i="17" s="1"/>
  <c r="G121" i="17"/>
  <c r="G122" i="17" s="1"/>
  <c r="G123" i="17" s="1"/>
  <c r="G124" i="17" s="1"/>
  <c r="G125" i="17" s="1"/>
  <c r="G126" i="17" s="1"/>
  <c r="G127" i="17" s="1"/>
  <c r="L121" i="17"/>
  <c r="L122" i="17" s="1"/>
  <c r="L123" i="17" s="1"/>
  <c r="L124" i="17" s="1"/>
  <c r="L125" i="17" s="1"/>
  <c r="L126" i="17" s="1"/>
  <c r="L127" i="17" s="1"/>
  <c r="C121" i="17"/>
  <c r="C122" i="17" s="1"/>
  <c r="C123" i="17" s="1"/>
  <c r="C124" i="17" s="1"/>
  <c r="C125" i="17" s="1"/>
  <c r="C126" i="17" s="1"/>
  <c r="C131" i="17" s="1"/>
  <c r="C132" i="17" s="1"/>
  <c r="D121" i="17"/>
  <c r="D122" i="17" s="1"/>
  <c r="D123" i="17" s="1"/>
  <c r="D124" i="17" s="1"/>
  <c r="D125" i="17" s="1"/>
  <c r="D126" i="17" s="1"/>
  <c r="D131" i="17" s="1"/>
  <c r="D132" i="17" s="1"/>
  <c r="M110" i="17"/>
  <c r="K121" i="17"/>
  <c r="K122" i="17" s="1"/>
  <c r="K123" i="17" s="1"/>
  <c r="K124" i="17" s="1"/>
  <c r="K125" i="17" s="1"/>
  <c r="K126" i="17" s="1"/>
  <c r="K131" i="17" s="1"/>
  <c r="K132" i="17" s="1"/>
  <c r="J121" i="17"/>
  <c r="J122" i="17" s="1"/>
  <c r="J123" i="17" s="1"/>
  <c r="J124" i="17" s="1"/>
  <c r="J125" i="17" s="1"/>
  <c r="J126" i="17" s="1"/>
  <c r="J131" i="17" s="1"/>
  <c r="J132" i="17" s="1"/>
  <c r="M108" i="17"/>
  <c r="B121" i="17"/>
  <c r="M109" i="17"/>
  <c r="F131" i="17"/>
  <c r="F132" i="17" s="1"/>
  <c r="F127" i="17"/>
  <c r="L131" i="17" l="1"/>
  <c r="L132" i="17" s="1"/>
  <c r="E127" i="17"/>
  <c r="I131" i="17"/>
  <c r="I132" i="17" s="1"/>
  <c r="M121" i="17"/>
  <c r="H131" i="17"/>
  <c r="H132" i="17" s="1"/>
  <c r="G131" i="17"/>
  <c r="G132" i="17" s="1"/>
  <c r="D127" i="17"/>
  <c r="C127" i="17"/>
  <c r="B122" i="17"/>
  <c r="B123" i="17" s="1"/>
  <c r="B124" i="17" s="1"/>
  <c r="B125" i="17" s="1"/>
  <c r="J127" i="17"/>
  <c r="K127" i="17"/>
  <c r="B126" i="17" l="1"/>
  <c r="B127" i="17" s="1"/>
  <c r="M122" i="17"/>
  <c r="M123" i="17" s="1"/>
  <c r="B131" i="17" l="1"/>
  <c r="B132" i="17" s="1"/>
  <c r="M126" i="17"/>
  <c r="L134" i="17"/>
  <c r="L135" i="17" s="1"/>
  <c r="G134" i="17"/>
  <c r="G135" i="17" s="1"/>
  <c r="F134" i="17"/>
  <c r="F135" i="17" s="1"/>
  <c r="H134" i="17"/>
  <c r="H135" i="17" s="1"/>
  <c r="I134" i="17"/>
  <c r="I135" i="17" s="1"/>
  <c r="J134" i="17"/>
  <c r="J135" i="17" s="1"/>
  <c r="C134" i="17"/>
  <c r="C135" i="17" s="1"/>
  <c r="K134" i="17"/>
  <c r="K135" i="17" s="1"/>
  <c r="E134" i="17"/>
  <c r="E135" i="17" s="1"/>
  <c r="D134" i="17"/>
  <c r="D135" i="17" s="1"/>
  <c r="M131" i="17" l="1"/>
  <c r="M132" i="17"/>
  <c r="B134" i="17"/>
  <c r="B135" i="17" l="1"/>
  <c r="M134" i="17"/>
  <c r="M135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<sst xmlns="http://schemas.openxmlformats.org/spreadsheetml/2006/main" count="966" uniqueCount="317">
  <si>
    <t>Bluefield State College</t>
  </si>
  <si>
    <t>Concord University</t>
  </si>
  <si>
    <t>Fairmont State University</t>
  </si>
  <si>
    <t>Glenville State College</t>
  </si>
  <si>
    <t>Marshall University</t>
  </si>
  <si>
    <t>Potomac State College of WVU</t>
  </si>
  <si>
    <t>Shepherd University</t>
  </si>
  <si>
    <t>West Liberty University</t>
  </si>
  <si>
    <t>West Virginia State University</t>
  </si>
  <si>
    <t>West Virginia University</t>
  </si>
  <si>
    <t>WVU Institute of Technology</t>
  </si>
  <si>
    <t>FY20</t>
  </si>
  <si>
    <t>FY19</t>
  </si>
  <si>
    <t>FY18</t>
  </si>
  <si>
    <t>Focus Population Premiums</t>
  </si>
  <si>
    <t>Multiplier</t>
  </si>
  <si>
    <t>High-Demand Field Premiums</t>
  </si>
  <si>
    <t>CIP</t>
  </si>
  <si>
    <t>Non-Resident Students</t>
  </si>
  <si>
    <t>TOTAL -UNDERGRADUATE AWARDS IN-STATE</t>
  </si>
  <si>
    <t>TOTAL UNDERGRADUATE AWARDS - OUT-OF-STATE</t>
  </si>
  <si>
    <t>1 Focus Population (1+)</t>
  </si>
  <si>
    <t>2 Focus Populations (1+)</t>
  </si>
  <si>
    <t>3 Focus Populations (1+)</t>
  </si>
  <si>
    <t>Priority (1+)</t>
  </si>
  <si>
    <t>Students Accumulating 30 hrs</t>
  </si>
  <si>
    <t>Awards per 100 FTE</t>
  </si>
  <si>
    <t>Master's Degrees and Post-Master's Certificates Awarded</t>
  </si>
  <si>
    <t>Doctoral / Law Degrees Awarded</t>
  </si>
  <si>
    <t>Expenditures on Research and Development</t>
  </si>
  <si>
    <t>Students Accumulating 60 hrs</t>
  </si>
  <si>
    <t>Students Accumulating 90 hrs</t>
  </si>
  <si>
    <t>Associate Degrees Awarded</t>
  </si>
  <si>
    <t>Bachelors Degrees Awarded</t>
  </si>
  <si>
    <t>Total</t>
  </si>
  <si>
    <t>Bluefield</t>
  </si>
  <si>
    <t>Concord</t>
  </si>
  <si>
    <t>Fairmont</t>
  </si>
  <si>
    <t>Glenville</t>
  </si>
  <si>
    <t>Marshall</t>
  </si>
  <si>
    <t>Potomac State</t>
  </si>
  <si>
    <t>Shepherd</t>
  </si>
  <si>
    <t>West Liberty</t>
  </si>
  <si>
    <t>WV State</t>
  </si>
  <si>
    <t>WVU</t>
  </si>
  <si>
    <t>WVU-Tech</t>
  </si>
  <si>
    <t>All HEPC</t>
  </si>
  <si>
    <t>Learning and Working</t>
  </si>
  <si>
    <t>Bachelor's in 4 Yrs or Less (1+)</t>
  </si>
  <si>
    <t>Outcomes-Based Funding Formula</t>
  </si>
  <si>
    <t>30 Credit-Hour Accumulation Milestones</t>
  </si>
  <si>
    <t>60 Credit-Hour Accumulation Milestones</t>
  </si>
  <si>
    <t>90 Credit-Hour Accumulation Milestones</t>
  </si>
  <si>
    <t>3-YEAR AVG</t>
  </si>
  <si>
    <t>Standard Dev.</t>
  </si>
  <si>
    <t>OUT-OF-STATE STUDENTS (Risk Factor Premiums Do Not Apply)</t>
  </si>
  <si>
    <t>TOTAL IN-STATE STUDENTS</t>
  </si>
  <si>
    <t xml:space="preserve"> IN-STATE STUDENTS WITH 1 RISK FACTOR</t>
  </si>
  <si>
    <t xml:space="preserve"> IN-STATE STUDENTS WITH 2 RISK FACTORS</t>
  </si>
  <si>
    <t xml:space="preserve"> IN-STATE STUDENTS WITH 3 RISK FACTORS</t>
  </si>
  <si>
    <t>TOTAL WEIGHTED OUTCOMES (FOCUS POPULATION PREMIUMS APPLIED)</t>
  </si>
  <si>
    <t>Final Budget Determination</t>
  </si>
  <si>
    <t>Outcomes Share of System Total</t>
  </si>
  <si>
    <t>Outcomes-Based Appropriation</t>
  </si>
  <si>
    <t>Increase (Decrease) from Prior Year</t>
  </si>
  <si>
    <t>Hold-Harmless Adjustments</t>
  </si>
  <si>
    <t>Final Recommendation</t>
  </si>
  <si>
    <t>Base Operating Budget</t>
  </si>
  <si>
    <t>Total Recommended Appropriation (Current Year)</t>
  </si>
  <si>
    <t>Inflation-Adjusted Base Operating Budget</t>
  </si>
  <si>
    <t>Appropriations (Prior Year)</t>
  </si>
  <si>
    <t>Appropriations (Current Year - Hold Harmless Not Applied)</t>
  </si>
  <si>
    <t>Percent Change from Prior Year</t>
  </si>
  <si>
    <t>Percent Change - Hold Harmless Applied</t>
  </si>
  <si>
    <t>Outcomes-Based Appropriation - Hold Harmless Applied</t>
  </si>
  <si>
    <t>Increase (Decrease) from Prior Year - HH Applied - Check Sum</t>
  </si>
  <si>
    <t>Outcomes-Based Appropriation - HH Applied</t>
  </si>
  <si>
    <t>System Rate Per Mission-Weighted Outcome</t>
  </si>
  <si>
    <t>Inflation-Adjusted System Rate per Outcome</t>
  </si>
  <si>
    <t>Adjustments to Outcomes-Based Funding (Rate x Change)</t>
  </si>
  <si>
    <t>Adjustments to Outcomes-Based Funding (IA Rate x Change)</t>
  </si>
  <si>
    <t>Total Base Appropriation</t>
  </si>
  <si>
    <t>Base Operating Budget (70 percent)</t>
  </si>
  <si>
    <t>Model-Eligible Funding (30 percent)</t>
  </si>
  <si>
    <t>Inflation-Adjusted Model-Eligible Funding</t>
  </si>
  <si>
    <t>Inflation-Adjusted Total Base Appropriation</t>
  </si>
  <si>
    <r>
      <t>Total Outcomes Increase (Decrease) from 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Benchmark</t>
    </r>
  </si>
  <si>
    <r>
      <t>Total Outcomes Percent Change from 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Benchmark</t>
    </r>
  </si>
  <si>
    <r>
      <t>Mission-Weighted Outcomes (y</t>
    </r>
    <r>
      <rPr>
        <b/>
        <vertAlign val="subscript"/>
        <sz val="12"/>
        <color theme="0"/>
        <rFont val="Open Sans"/>
        <family val="2"/>
      </rPr>
      <t>0</t>
    </r>
    <r>
      <rPr>
        <b/>
        <sz val="12"/>
        <color theme="0"/>
        <rFont val="Open Sans"/>
        <family val="2"/>
      </rPr>
      <t xml:space="preserve"> Benchmark)</t>
    </r>
  </si>
  <si>
    <r>
      <t>Benchmark Year (y</t>
    </r>
    <r>
      <rPr>
        <b/>
        <vertAlign val="subscript"/>
        <sz val="12"/>
        <rFont val="Open Sans"/>
        <family val="2"/>
      </rPr>
      <t>0</t>
    </r>
    <r>
      <rPr>
        <b/>
        <sz val="12"/>
        <rFont val="Open Sans"/>
        <family val="2"/>
      </rPr>
      <t>)</t>
    </r>
  </si>
  <si>
    <t>Outcomes-Based Funding - Prior Year</t>
  </si>
  <si>
    <t>Inflation Adjusted Outcomes-Based Funding - Prior Year</t>
  </si>
  <si>
    <t>Mission-Weighted Outcomes (Current Year)</t>
  </si>
  <si>
    <t>Mission Weights (Current Year)</t>
  </si>
  <si>
    <t>Weighted and Scaled Outcomes (Current Year)</t>
  </si>
  <si>
    <t>Scaling Factors (Current Year)</t>
  </si>
  <si>
    <t>Weighted Outcomes (Current Year)</t>
  </si>
  <si>
    <r>
      <t>Inflation Adjustments - y</t>
    </r>
    <r>
      <rPr>
        <b/>
        <vertAlign val="subscript"/>
        <sz val="12"/>
        <rFont val="Open Sans"/>
        <family val="2"/>
      </rPr>
      <t>0</t>
    </r>
    <r>
      <rPr>
        <b/>
        <sz val="12"/>
        <rFont val="Open Sans"/>
        <family val="2"/>
      </rPr>
      <t xml:space="preserve"> to Current Year (y</t>
    </r>
    <r>
      <rPr>
        <b/>
        <vertAlign val="subscript"/>
        <sz val="12"/>
        <rFont val="Open Sans"/>
        <family val="2"/>
      </rPr>
      <t>c</t>
    </r>
    <r>
      <rPr>
        <b/>
        <sz val="12"/>
        <rFont val="Open Sans"/>
        <family val="2"/>
      </rPr>
      <t>)</t>
    </r>
  </si>
  <si>
    <r>
      <t>Increase (Decrease) in Outcomes (y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to 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</t>
    </r>
  </si>
  <si>
    <t>Adjusted Outcomes-Based Funding</t>
  </si>
  <si>
    <r>
      <t>Outcomes-Based Appropriation (y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</t>
    </r>
  </si>
  <si>
    <r>
      <t>Increase (Decrease) Prior Year to y</t>
    </r>
    <r>
      <rPr>
        <vertAlign val="subscript"/>
        <sz val="12"/>
        <rFont val="Open Sans"/>
        <family val="2"/>
      </rPr>
      <t>c</t>
    </r>
  </si>
  <si>
    <r>
      <t>Percent Increase (Decrease) Prior Year to y</t>
    </r>
    <r>
      <rPr>
        <vertAlign val="subscript"/>
        <sz val="12"/>
        <rFont val="Open Sans"/>
        <family val="2"/>
      </rPr>
      <t>c</t>
    </r>
  </si>
  <si>
    <r>
      <t>Inflation Adjustment (y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to 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 - Higher Ed Price Index (HEPI)</t>
    </r>
  </si>
  <si>
    <r>
      <t>Inflation Adjustment (y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to 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 - HEPI</t>
    </r>
  </si>
  <si>
    <t>Associate Degree Production</t>
  </si>
  <si>
    <t>IN-STATE STUDENTS / RISK FACTORS=0 / NON-PRIORITY</t>
  </si>
  <si>
    <t>IN-STATE STUDENTS / RISK FACTORS=0 / PRIORITY</t>
  </si>
  <si>
    <t>IN-STATE STUDENTS / RISK FACTORS=1 / NON-PRIORITY</t>
  </si>
  <si>
    <t>IN-STATE STUDENTS / RISK FACTORS=1 / PRIORITY</t>
  </si>
  <si>
    <t>IN-STATE STUDENTS / RISK FACTORS=2 / NON-PRIORITY</t>
  </si>
  <si>
    <t>IN-STATE STUDENTS / RISK FACTORS=2 / PRIORITY</t>
  </si>
  <si>
    <t>IN-STATE STUDENTS / RISK FACTORS=3 / NON-PRIORITY</t>
  </si>
  <si>
    <t>IN-STATE STUDENTS / RISK FACTORS=3 / PRIORITY</t>
  </si>
  <si>
    <t>OUT-OF-STATE STUDENTS / NON-PRIORITY</t>
  </si>
  <si>
    <t>OUT-OF-STATE STUDENTS / PRIORITY</t>
  </si>
  <si>
    <t>TOTAL OUT-OF-STATE STUDENTS</t>
  </si>
  <si>
    <t>TOTAL WEIGHTED OUTCOMES (MASTER'S / POST-MASTER'S)</t>
  </si>
  <si>
    <t>TOTAL WEIGHTED OUTCOMES (DOCTORAL)</t>
  </si>
  <si>
    <t>Master's Degree and Post-Master's Certificate Production</t>
  </si>
  <si>
    <t>TOTAL ELIGIBLE EXPENDITURES</t>
  </si>
  <si>
    <t>Awards per 100 Full-Time Equivalent (FTE) Students</t>
  </si>
  <si>
    <t>ANNUAL FTE ENROLLMENT - UNDERGRADUATE - IN-STATE</t>
  </si>
  <si>
    <t>ANNUAL FTE ENROLLMENT - UNDERGRADUATE - OUT-OF-STATE</t>
  </si>
  <si>
    <t>Workforce Outcomes</t>
  </si>
  <si>
    <t>TOTAL WEIGHTED OUTCOMES</t>
  </si>
  <si>
    <t xml:space="preserve">TOTAL WEIGHTED OUTCOMES </t>
  </si>
  <si>
    <t>CONSTRUCTION MANAGEMENT.</t>
  </si>
  <si>
    <t>CONSTRUCTION MANAGEMENT</t>
  </si>
  <si>
    <t>BS</t>
  </si>
  <si>
    <t>WVU INSTITUTE OF TECHNOLOGY</t>
  </si>
  <si>
    <t>REGISTERED NURSING/REGISTERED NURSE.</t>
  </si>
  <si>
    <t>NURSING</t>
  </si>
  <si>
    <t>BSN</t>
  </si>
  <si>
    <t>AVIATION/AIRWAY MANAGEMENT AND OPERATIONS.</t>
  </si>
  <si>
    <t>AVIATION MANAGEMENT</t>
  </si>
  <si>
    <t>ELECTRICAL AND ELECTRONICS ENGINEERING</t>
  </si>
  <si>
    <t>ELECTRICAL ENGINEERING</t>
  </si>
  <si>
    <t>BSEE</t>
  </si>
  <si>
    <t>COMPUTER ENGINEERING, GENERAL.</t>
  </si>
  <si>
    <t>COMPUTER ENGINEERING</t>
  </si>
  <si>
    <t>BSCPE</t>
  </si>
  <si>
    <t>CHEMICAL ENGINEERING.</t>
  </si>
  <si>
    <t>CHEMICAL ENGINEERING</t>
  </si>
  <si>
    <t>BS CHE</t>
  </si>
  <si>
    <t>COMPUTER AND INFORMATION SCIENCES, GENERAL.</t>
  </si>
  <si>
    <t>COMPUTER SCIENCE</t>
  </si>
  <si>
    <t>WV STATE UNIVERSITY</t>
  </si>
  <si>
    <t>SOCIAL WORK.</t>
  </si>
  <si>
    <t>SOCIAL WORK</t>
  </si>
  <si>
    <t>SECONDARY EDUCATION AND TEACHING.</t>
  </si>
  <si>
    <t>EDUCATION, SECONDARY</t>
  </si>
  <si>
    <t>ELEMENTARY EDUCATION AND TEACHING.</t>
  </si>
  <si>
    <t>EDUCATION, ELEMENTARY</t>
  </si>
  <si>
    <t>COMPUTER SCIENCE.</t>
  </si>
  <si>
    <t>LOGISTICS, MATERIALS AND SUPPLY CHAIN MANAGEMENT.</t>
  </si>
  <si>
    <t>GLOBAL SUPPLY CHAIN MANAGEMENT</t>
  </si>
  <si>
    <t>BSBAD</t>
  </si>
  <si>
    <t>WEST VIRGINIA UNIVERSITY</t>
  </si>
  <si>
    <t>PSYCHIATRIC/MENTAL HEALTH SERVICES TECHNICIAN.</t>
  </si>
  <si>
    <t>MENTAL HEALTH AND ADDICTION STUDIES</t>
  </si>
  <si>
    <t>BA</t>
  </si>
  <si>
    <t>CLINICAL LABORATORY SCIENCE/MEDICAL TECHNOLOGY/TECHNOLOGIST.</t>
  </si>
  <si>
    <t>MEDICAL LABORATORY SCIENCE</t>
  </si>
  <si>
    <t>DENTAL HYGIENE/HYGIENIST.</t>
  </si>
  <si>
    <t>DENTAL HYGIENE</t>
  </si>
  <si>
    <t>AUDIOLOGY/AUDIOLOGIST AND SPEECH-LANGUAGE PATHOLOGY/PATHOLOG</t>
  </si>
  <si>
    <t>SPEECH PATHOLOGY &amp; AUDIOLOGY</t>
  </si>
  <si>
    <t>BSW</t>
  </si>
  <si>
    <t>BIOMETRY/BIOMETRICS.</t>
  </si>
  <si>
    <t>BIOMETRIC SYSTEMS ENGINEERING</t>
  </si>
  <si>
    <t>BSBS</t>
  </si>
  <si>
    <t>CHILD DEVELOPMENT.</t>
  </si>
  <si>
    <t>CHILD DEVELOPMENT AND FAMILY STUDIES</t>
  </si>
  <si>
    <t>INDUSTRIAL ENGINEERING.</t>
  </si>
  <si>
    <t>INDUSTRIAL ENGINEERING</t>
  </si>
  <si>
    <t>BSIE</t>
  </si>
  <si>
    <t>PETROLEUM ENGINEERING.</t>
  </si>
  <si>
    <t>PETROLEUM &amp; NATURAL GAS ENGINEERING</t>
  </si>
  <si>
    <t>BS PNGE</t>
  </si>
  <si>
    <t>MINING AND MINERAL ENGINEERING.</t>
  </si>
  <si>
    <t>MINING ENGINEERING</t>
  </si>
  <si>
    <t>BSMINE</t>
  </si>
  <si>
    <t>AEROSPACE, AERONAUTICAL AND ASTRONAUTICAL/SPACE ENGINEERING.</t>
  </si>
  <si>
    <t>AEROSPACE ENGINEERING</t>
  </si>
  <si>
    <t>BSAE</t>
  </si>
  <si>
    <t>ELEMENTARY EDUCATION</t>
  </si>
  <si>
    <t>COMPUTER AND INFORMATION SYSTEMS SECURITY/INFORMA.</t>
  </si>
  <si>
    <t>CYBERSECURITY</t>
  </si>
  <si>
    <t>BSCS</t>
  </si>
  <si>
    <t>WEST LIBERTY UNIVERSITY</t>
  </si>
  <si>
    <t>AS</t>
  </si>
  <si>
    <t>AUDIOLOGY/AUDIOLOGIST.</t>
  </si>
  <si>
    <t>PRE-PROFESSIONAL SPEECH PATHOLOGY AND AUDIOLOGY</t>
  </si>
  <si>
    <t>SHEPHERD UNIVERSITY</t>
  </si>
  <si>
    <t>COMPUTATIONAL AND APPLIED MATHEMATICS.</t>
  </si>
  <si>
    <t>DATA ANALYTICS</t>
  </si>
  <si>
    <t>INFORMATION TECHNOLOGY.</t>
  </si>
  <si>
    <t>COMPUTER INFORMATION TECHNOLOGY</t>
  </si>
  <si>
    <t>COMPUTER &amp; INFO SCIENCES</t>
  </si>
  <si>
    <t>POTOMAC STATE COLLEGE OF WVU</t>
  </si>
  <si>
    <t>EDUCATION, GENERAL.</t>
  </si>
  <si>
    <t>EDUCATION</t>
  </si>
  <si>
    <t>AA</t>
  </si>
  <si>
    <t>MARSHALL UNIVERSITY</t>
  </si>
  <si>
    <t>ASN</t>
  </si>
  <si>
    <t>MEDICAL LABORATORY SCIENCES</t>
  </si>
  <si>
    <t>CLINICAL/MEDICAL LABORATORY TECHNICIAN.</t>
  </si>
  <si>
    <t>MEDICAL LABORATORY TECHNOLOGY</t>
  </si>
  <si>
    <t>AAS</t>
  </si>
  <si>
    <t>RADIOLOGIC TECHNOLOGY/SCIENCE - RADIOGRAPHER.</t>
  </si>
  <si>
    <t>MEDICAL IMAGING</t>
  </si>
  <si>
    <t>RESPIRATORY CARE THERAPY/THERAPIST.</t>
  </si>
  <si>
    <t>RESPIRATORY CARE</t>
  </si>
  <si>
    <t>SPEECH-LANGUAGE PATHOLOGY/PATHOLOGIST.</t>
  </si>
  <si>
    <t>COMMUNICATION DISORDERS</t>
  </si>
  <si>
    <t>AIRLINE/COMMERCIAL/PROFESSIONAL PILOT AND FLIGHT C.</t>
  </si>
  <si>
    <t>COMMERCIAL PILOT</t>
  </si>
  <si>
    <t>AERONAUTICS/AVIATION/AEROSPACE SCIENCE AND TECHNOLOGY, GENE.</t>
  </si>
  <si>
    <t>AVIATION MAINTENANCE TECHNICIAN</t>
  </si>
  <si>
    <t>ELECTRICAL AND ELECTRONICS ENGINEERING.</t>
  </si>
  <si>
    <t>ELECTRICAL/COMPUTER ENGINEERING</t>
  </si>
  <si>
    <t>KINDERGARTEN/PRESCHOOL EDUCATION AND TEACHING.</t>
  </si>
  <si>
    <t>EARLY CHILDHOOD EDUCATION</t>
  </si>
  <si>
    <t>EDUCATION, EARLY CHILDHOOD</t>
  </si>
  <si>
    <t>SPECIAL EDUCATION AND TEACHING, GENERAL.</t>
  </si>
  <si>
    <t>SPECIAL EDUCATION</t>
  </si>
  <si>
    <t>FAIRMONT STATE UNIVERSITY</t>
  </si>
  <si>
    <t>NATIONAL SECURITY POLICY STUDIES.</t>
  </si>
  <si>
    <t>NATIONAL SECURITY &amp; INTELLIGENCE</t>
  </si>
  <si>
    <t>AERONAUTICAL/AEROSPACE ENGINEERING TECHNOLOGY/TECHNICIAN.</t>
  </si>
  <si>
    <t>AVIATION TECHNOLOGY</t>
  </si>
  <si>
    <t>CONCORD UNIVERSITY</t>
  </si>
  <si>
    <t>REGISTERED NURSING, REGISTERED NURSE.</t>
  </si>
  <si>
    <t>BLUEFIELD STATE COLLEGE</t>
  </si>
  <si>
    <t>IMAGING SCIENCES</t>
  </si>
  <si>
    <t>MEDICAL RADIOLOGIC TECHNOLOGY/SCIENCE - RADIATION THERAPIST.</t>
  </si>
  <si>
    <t>RADIOLOGIC TECHNOLOGY</t>
  </si>
  <si>
    <t>ELECTRICAL, ELECTRONIC AND COMMUNICATIONS ENGINEERING TECHNO</t>
  </si>
  <si>
    <t>ELECTRICAL ENGINEERING TECHNOLOGY</t>
  </si>
  <si>
    <t>ELEM/MIDDLE CHILDHOOD EDUCATION</t>
  </si>
  <si>
    <t>Institution</t>
  </si>
  <si>
    <t>Level</t>
  </si>
  <si>
    <t>Institution Degree Name</t>
  </si>
  <si>
    <t>CIP Degree Category</t>
  </si>
  <si>
    <t>State Priority Degree Programs</t>
  </si>
  <si>
    <t>Bachelor's Degree Production - Completion Not on Time</t>
  </si>
  <si>
    <t>Bachelor's Degree Production - Completion On Time</t>
  </si>
  <si>
    <t>TOTAL UNDERGRADUATE IN-STATE FTE STUDENTS (in 100s)</t>
  </si>
  <si>
    <t>TOTAL UNDERGRADUATE OUT-OF-STATE FTE STUDENTS (in 100s)</t>
  </si>
  <si>
    <t>Doctoral and Law Degree Production</t>
  </si>
  <si>
    <t>01</t>
  </si>
  <si>
    <t>41</t>
  </si>
  <si>
    <t>25</t>
  </si>
  <si>
    <t>26</t>
  </si>
  <si>
    <t>28</t>
  </si>
  <si>
    <t>02</t>
  </si>
  <si>
    <t>27</t>
  </si>
  <si>
    <t>Min</t>
  </si>
  <si>
    <t>Max</t>
  </si>
  <si>
    <t>Restrictions</t>
  </si>
  <si>
    <t>Value must be greater than 30 hr. weight.</t>
  </si>
  <si>
    <t>Value must be greater than 60 hr. weight.</t>
  </si>
  <si>
    <t>Zero value is permitted.</t>
  </si>
  <si>
    <t>Zero value is permitted if institution awards no associate degrees, or if associate degree production accounted for less than 10 percent of an institution's total degree production in the 2020-21 academic year.</t>
  </si>
  <si>
    <t>Zero value is permitted if institution awards no master’s degree, or if master's degree production accounted for less than 1 percent of an institution's total degree production in the 2020-21 academic year.</t>
  </si>
  <si>
    <t>Zero value is permitted if institution awards no doctoral or law degrees, or if doctoral degree production accounted for less than 1 percent of an institution's total degree production in the 2020-21 academic year.</t>
  </si>
  <si>
    <t>Mission Weight Ranges</t>
  </si>
  <si>
    <t>110101</t>
  </si>
  <si>
    <t>131202</t>
  </si>
  <si>
    <t>BSET</t>
  </si>
  <si>
    <t>150303</t>
  </si>
  <si>
    <t>510907</t>
  </si>
  <si>
    <t>510911</t>
  </si>
  <si>
    <t>513801</t>
  </si>
  <si>
    <t>110701</t>
  </si>
  <si>
    <t>131001</t>
  </si>
  <si>
    <t>131205</t>
  </si>
  <si>
    <t>440701</t>
  </si>
  <si>
    <t>130101</t>
  </si>
  <si>
    <t>ELECTRONICS ENGINEERING TECHNOLOGY</t>
  </si>
  <si>
    <t>150801</t>
  </si>
  <si>
    <t>450902</t>
  </si>
  <si>
    <t>510908</t>
  </si>
  <si>
    <t>GLENVILLE STATE UNIVERSITY</t>
  </si>
  <si>
    <t>131209</t>
  </si>
  <si>
    <t>111003</t>
  </si>
  <si>
    <t>CYBER FORENSICS AND SECURITY</t>
  </si>
  <si>
    <t>141001</t>
  </si>
  <si>
    <t>490101</t>
  </si>
  <si>
    <t>490102</t>
  </si>
  <si>
    <t>510203</t>
  </si>
  <si>
    <t>511004</t>
  </si>
  <si>
    <t>511005</t>
  </si>
  <si>
    <t>110103</t>
  </si>
  <si>
    <t>140901</t>
  </si>
  <si>
    <t>270304</t>
  </si>
  <si>
    <t>510201</t>
  </si>
  <si>
    <t>510602</t>
  </si>
  <si>
    <t>140201</t>
  </si>
  <si>
    <t>140701</t>
  </si>
  <si>
    <t>142101</t>
  </si>
  <si>
    <t>142501</t>
  </si>
  <si>
    <t>143501</t>
  </si>
  <si>
    <t>190706</t>
  </si>
  <si>
    <t>261101</t>
  </si>
  <si>
    <t>510204</t>
  </si>
  <si>
    <t>511502</t>
  </si>
  <si>
    <t>520203</t>
  </si>
  <si>
    <t>BEET</t>
  </si>
  <si>
    <t>ELECTRONIC ENGINEERING TECHNOLOGY</t>
  </si>
  <si>
    <t>ELECTRICAL, ELECTRONIC, AND COMMUNICATIONS ENGINE.</t>
  </si>
  <si>
    <t>TOTAL IN-STATE GRADUATES (COMPLETING AN UNDERGRADUATE DEGREE) IN WORKFORCE OR HIGHER ED</t>
  </si>
  <si>
    <t>TOTAL OUT-OF-STATE GRADUATES (COMPLETING AN UNDERGRADUATE DEGREE) IN WORKFORCE OR HIGHER ED</t>
  </si>
  <si>
    <t>Fiscal Year 2024</t>
  </si>
  <si>
    <t>Fiscal Year 2024 Funding Formula Calculations - Baccalaureate Institutions</t>
  </si>
  <si>
    <t>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</si>
</sst>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_(&quot;$&quot;* #,##0_);_(&quot;$&quot;* \(#,##0\);_(&quot;$&quot;* &quot;-&quot;??_);_(@_)"/>
    <numFmt numFmtId="170" formatCode="_(* #,##0.000_);_(* \(#,##0.000\);_(* &quot;-&quot;???_);_(@_)"/>
    <numFmt numFmtId="171" formatCode="0.00_);\(0.00\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Open Sans"/>
      <family val="2"/>
    </font>
    <font>
      <b/>
      <sz val="22"/>
      <name val="Open Sans"/>
      <family val="2"/>
    </font>
    <font>
      <sz val="22"/>
      <name val="Open Sans"/>
      <family val="2"/>
    </font>
    <font>
      <sz val="12"/>
      <name val="Open Sans"/>
      <family val="2"/>
    </font>
    <font>
      <b/>
      <sz val="12"/>
      <name val="Open Sans"/>
      <family val="2"/>
    </font>
    <font>
      <sz val="12"/>
      <color rgb="FFFF0000"/>
      <name val="Open Sans"/>
      <family val="2"/>
    </font>
    <font>
      <b/>
      <sz val="22"/>
      <color rgb="FF005487"/>
      <name val="Open Sans"/>
      <family val="2"/>
    </font>
    <font>
      <b/>
      <sz val="22"/>
      <color theme="0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8"/>
      <color theme="1" tint="0.34998626667073579"/>
      <name val="Open Sans"/>
      <family val="2"/>
    </font>
    <font>
      <b/>
      <sz val="16"/>
      <color theme="0"/>
      <name val="Calibri"/>
      <family val="2"/>
      <scheme val="minor"/>
    </font>
    <font>
      <vertAlign val="subscript"/>
      <sz val="12"/>
      <name val="Open Sans"/>
      <family val="2"/>
    </font>
    <font>
      <b/>
      <vertAlign val="subscript"/>
      <sz val="12"/>
      <color theme="0"/>
      <name val="Open Sans"/>
      <family val="2"/>
    </font>
    <font>
      <b/>
      <vertAlign val="subscript"/>
      <sz val="12"/>
      <name val="Open Sans"/>
      <family val="2"/>
    </font>
    <font>
      <sz val="10"/>
      <name val="Open Sans"/>
      <family val="2"/>
    </font>
    <font>
      <sz val="10"/>
      <color theme="0"/>
      <name val="Open Sans"/>
      <family val="2"/>
    </font>
    <font>
      <sz val="22"/>
      <color theme="0"/>
      <name val="Open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9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548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0" applyNumberFormat="1"/>
    <xf numFmtId="0" fontId="3" fillId="2" borderId="1" xfId="0" applyFont="1" applyFill="1" applyBorder="1"/>
    <xf numFmtId="0" fontId="0" fillId="2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/>
    <xf numFmtId="0" fontId="3" fillId="5" borderId="1" xfId="0" applyFont="1" applyFill="1" applyBorder="1"/>
    <xf numFmtId="0" fontId="0" fillId="5" borderId="1" xfId="0" applyFill="1" applyBorder="1"/>
    <xf numFmtId="2" fontId="0" fillId="0" borderId="0" xfId="0" applyNumberFormat="1"/>
    <xf numFmtId="0" fontId="5" fillId="0" borderId="0" xfId="2" applyFont="1" applyAlignment="1">
      <alignment horizontal="center" wrapText="1"/>
    </xf>
    <xf numFmtId="1" fontId="0" fillId="0" borderId="0" xfId="0" applyNumberFormat="1"/>
    <xf numFmtId="0" fontId="8" fillId="0" borderId="0" xfId="2" applyFont="1"/>
    <xf numFmtId="0" fontId="8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168" fontId="9" fillId="0" borderId="0" xfId="4" applyNumberFormat="1" applyFont="1"/>
    <xf numFmtId="0" fontId="9" fillId="0" borderId="0" xfId="2" applyFont="1"/>
    <xf numFmtId="166" fontId="8" fillId="0" borderId="0" xfId="2" applyNumberFormat="1" applyFont="1"/>
    <xf numFmtId="166" fontId="9" fillId="0" borderId="0" xfId="1" applyNumberFormat="1" applyFont="1"/>
    <xf numFmtId="166" fontId="8" fillId="0" borderId="0" xfId="1" applyNumberFormat="1" applyFont="1" applyFill="1"/>
    <xf numFmtId="169" fontId="8" fillId="0" borderId="0" xfId="1" applyNumberFormat="1" applyFont="1" applyFill="1"/>
    <xf numFmtId="169" fontId="9" fillId="0" borderId="0" xfId="1" applyNumberFormat="1" applyFont="1" applyFill="1"/>
    <xf numFmtId="169" fontId="8" fillId="0" borderId="0" xfId="2" applyNumberFormat="1" applyFont="1"/>
    <xf numFmtId="0" fontId="8" fillId="0" borderId="1" xfId="2" applyFont="1" applyBorder="1"/>
    <xf numFmtId="168" fontId="8" fillId="0" borderId="0" xfId="2" applyNumberFormat="1" applyFont="1"/>
    <xf numFmtId="0" fontId="6" fillId="0" borderId="0" xfId="2" applyFont="1" applyAlignment="1">
      <alignment horizontal="center"/>
    </xf>
    <xf numFmtId="0" fontId="7" fillId="0" borderId="0" xfId="2" applyFont="1"/>
    <xf numFmtId="2" fontId="0" fillId="4" borderId="0" xfId="0" applyNumberFormat="1" applyFill="1"/>
    <xf numFmtId="0" fontId="3" fillId="0" borderId="0" xfId="0" applyFont="1"/>
    <xf numFmtId="0" fontId="0" fillId="0" borderId="0" xfId="0" applyAlignment="1">
      <alignment horizontal="center"/>
    </xf>
    <xf numFmtId="0" fontId="8" fillId="0" borderId="0" xfId="2" applyFont="1" applyAlignment="1">
      <alignment horizontal="center"/>
    </xf>
    <xf numFmtId="170" fontId="8" fillId="0" borderId="0" xfId="2" applyNumberFormat="1" applyFont="1"/>
    <xf numFmtId="0" fontId="13" fillId="9" borderId="1" xfId="2" applyFont="1" applyFill="1" applyBorder="1" applyAlignment="1">
      <alignment horizontal="right"/>
    </xf>
    <xf numFmtId="0" fontId="13" fillId="9" borderId="1" xfId="2" applyFont="1" applyFill="1" applyBorder="1" applyAlignment="1">
      <alignment horizontal="center"/>
    </xf>
    <xf numFmtId="0" fontId="14" fillId="9" borderId="1" xfId="2" applyFont="1" applyFill="1" applyBorder="1"/>
    <xf numFmtId="166" fontId="8" fillId="0" borderId="1" xfId="1" applyNumberFormat="1" applyFont="1" applyFill="1" applyBorder="1"/>
    <xf numFmtId="43" fontId="8" fillId="0" borderId="0" xfId="4" applyFont="1" applyFill="1"/>
    <xf numFmtId="43" fontId="8" fillId="0" borderId="1" xfId="4" applyFont="1" applyFill="1" applyBorder="1"/>
    <xf numFmtId="0" fontId="8" fillId="2" borderId="0" xfId="2" applyFont="1" applyFill="1" applyAlignment="1">
      <alignment horizontal="right"/>
    </xf>
    <xf numFmtId="0" fontId="8" fillId="2" borderId="1" xfId="2" applyFont="1" applyFill="1" applyBorder="1" applyAlignment="1">
      <alignment horizontal="right"/>
    </xf>
    <xf numFmtId="43" fontId="8" fillId="0" borderId="0" xfId="3" applyFont="1" applyFill="1" applyBorder="1" applyAlignment="1">
      <alignment horizontal="right" vertical="center"/>
    </xf>
    <xf numFmtId="43" fontId="8" fillId="0" borderId="0" xfId="3" applyFont="1" applyFill="1" applyBorder="1"/>
    <xf numFmtId="43" fontId="8" fillId="0" borderId="0" xfId="3" applyFont="1" applyFill="1" applyBorder="1" applyAlignment="1">
      <alignment horizontal="right"/>
    </xf>
    <xf numFmtId="43" fontId="8" fillId="0" borderId="1" xfId="3" applyFont="1" applyFill="1" applyBorder="1" applyAlignment="1">
      <alignment horizontal="right" vertical="center"/>
    </xf>
    <xf numFmtId="43" fontId="8" fillId="0" borderId="1" xfId="3" applyFont="1" applyFill="1" applyBorder="1" applyAlignment="1">
      <alignment horizontal="right"/>
    </xf>
    <xf numFmtId="43" fontId="8" fillId="0" borderId="1" xfId="3" applyFont="1" applyFill="1" applyBorder="1"/>
    <xf numFmtId="43" fontId="8" fillId="0" borderId="0" xfId="3" applyFont="1" applyFill="1"/>
    <xf numFmtId="43" fontId="9" fillId="0" borderId="0" xfId="4" applyFont="1"/>
    <xf numFmtId="0" fontId="11" fillId="0" borderId="0" xfId="2" applyFont="1" applyAlignment="1">
      <alignment horizontal="right"/>
    </xf>
    <xf numFmtId="0" fontId="0" fillId="7" borderId="0" xfId="0" applyFill="1"/>
    <xf numFmtId="0" fontId="0" fillId="10" borderId="0" xfId="0" applyFill="1"/>
    <xf numFmtId="43" fontId="0" fillId="0" borderId="0" xfId="3" applyFont="1"/>
    <xf numFmtId="167" fontId="0" fillId="0" borderId="0" xfId="3" applyNumberFormat="1" applyFont="1"/>
    <xf numFmtId="167" fontId="0" fillId="10" borderId="0" xfId="3" applyNumberFormat="1" applyFont="1" applyFill="1"/>
    <xf numFmtId="0" fontId="3" fillId="10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3" fontId="0" fillId="13" borderId="0" xfId="3" applyFont="1" applyFill="1"/>
    <xf numFmtId="2" fontId="0" fillId="13" borderId="0" xfId="0" applyNumberFormat="1" applyFill="1"/>
    <xf numFmtId="0" fontId="0" fillId="7" borderId="1" xfId="0" applyFill="1" applyBorder="1"/>
    <xf numFmtId="167" fontId="0" fillId="0" borderId="1" xfId="3" applyNumberFormat="1" applyFont="1" applyBorder="1"/>
    <xf numFmtId="43" fontId="0" fillId="0" borderId="1" xfId="3" applyFont="1" applyBorder="1"/>
    <xf numFmtId="43" fontId="0" fillId="13" borderId="1" xfId="3" applyFont="1" applyFill="1" applyBorder="1"/>
    <xf numFmtId="0" fontId="3" fillId="12" borderId="3" xfId="0" applyFont="1" applyFill="1" applyBorder="1" applyAlignment="1">
      <alignment horizontal="center"/>
    </xf>
    <xf numFmtId="167" fontId="0" fillId="9" borderId="3" xfId="3" applyNumberFormat="1" applyFont="1" applyFill="1" applyBorder="1"/>
    <xf numFmtId="0" fontId="0" fillId="9" borderId="3" xfId="0" applyFill="1" applyBorder="1"/>
    <xf numFmtId="43" fontId="0" fillId="9" borderId="3" xfId="3" applyFont="1" applyFill="1" applyBorder="1"/>
    <xf numFmtId="0" fontId="16" fillId="9" borderId="3" xfId="0" applyFont="1" applyFill="1" applyBorder="1"/>
    <xf numFmtId="2" fontId="0" fillId="4" borderId="1" xfId="0" applyNumberFormat="1" applyFill="1" applyBorder="1"/>
    <xf numFmtId="2" fontId="0" fillId="13" borderId="1" xfId="0" applyNumberFormat="1" applyFill="1" applyBorder="1"/>
    <xf numFmtId="171" fontId="8" fillId="0" borderId="0" xfId="1" applyNumberFormat="1" applyFont="1" applyFill="1"/>
    <xf numFmtId="2" fontId="8" fillId="0" borderId="0" xfId="1" applyNumberFormat="1" applyFont="1" applyFill="1"/>
    <xf numFmtId="0" fontId="9" fillId="2" borderId="0" xfId="2" applyFont="1" applyFill="1" applyAlignment="1">
      <alignment horizontal="right"/>
    </xf>
    <xf numFmtId="0" fontId="9" fillId="2" borderId="1" xfId="2" applyFont="1" applyFill="1" applyBorder="1" applyAlignment="1">
      <alignment horizontal="right"/>
    </xf>
    <xf numFmtId="169" fontId="9" fillId="2" borderId="1" xfId="1" applyNumberFormat="1" applyFont="1" applyFill="1" applyBorder="1"/>
    <xf numFmtId="169" fontId="8" fillId="6" borderId="0" xfId="1" applyNumberFormat="1" applyFont="1" applyFill="1"/>
    <xf numFmtId="2" fontId="8" fillId="6" borderId="0" xfId="1" applyNumberFormat="1" applyFont="1" applyFill="1"/>
    <xf numFmtId="43" fontId="8" fillId="6" borderId="0" xfId="4" applyFont="1" applyFill="1"/>
    <xf numFmtId="43" fontId="8" fillId="6" borderId="1" xfId="4" applyFont="1" applyFill="1" applyBorder="1"/>
    <xf numFmtId="166" fontId="8" fillId="0" borderId="0" xfId="1" applyNumberFormat="1" applyFont="1"/>
    <xf numFmtId="0" fontId="9" fillId="12" borderId="0" xfId="2" applyFont="1" applyFill="1" applyAlignment="1">
      <alignment horizontal="right"/>
    </xf>
    <xf numFmtId="169" fontId="9" fillId="12" borderId="0" xfId="1" applyNumberFormat="1" applyFont="1" applyFill="1"/>
    <xf numFmtId="43" fontId="9" fillId="12" borderId="0" xfId="4" applyFont="1" applyFill="1"/>
    <xf numFmtId="0" fontId="9" fillId="4" borderId="0" xfId="2" applyFont="1" applyFill="1" applyAlignment="1">
      <alignment horizontal="right"/>
    </xf>
    <xf numFmtId="164" fontId="9" fillId="4" borderId="0" xfId="1" applyNumberFormat="1" applyFont="1" applyFill="1"/>
    <xf numFmtId="169" fontId="9" fillId="4" borderId="0" xfId="1" applyNumberFormat="1" applyFont="1" applyFill="1"/>
    <xf numFmtId="0" fontId="0" fillId="10" borderId="0" xfId="0" applyFill="1" applyAlignment="1">
      <alignment horizontal="center"/>
    </xf>
    <xf numFmtId="0" fontId="0" fillId="0" borderId="3" xfId="0" applyBorder="1"/>
    <xf numFmtId="0" fontId="3" fillId="8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7" fontId="0" fillId="13" borderId="0" xfId="3" applyNumberFormat="1" applyFont="1" applyFill="1"/>
    <xf numFmtId="167" fontId="0" fillId="13" borderId="1" xfId="3" applyNumberFormat="1" applyFont="1" applyFill="1" applyBorder="1"/>
    <xf numFmtId="167" fontId="0" fillId="13" borderId="0" xfId="3" applyNumberFormat="1" applyFont="1" applyFill="1" applyBorder="1"/>
    <xf numFmtId="0" fontId="0" fillId="8" borderId="1" xfId="0" applyFill="1" applyBorder="1"/>
    <xf numFmtId="49" fontId="0" fillId="0" borderId="0" xfId="0" applyNumberFormat="1"/>
    <xf numFmtId="0" fontId="3" fillId="8" borderId="3" xfId="0" applyFont="1" applyFill="1" applyBorder="1" applyAlignment="1">
      <alignment horizontal="left"/>
    </xf>
    <xf numFmtId="0" fontId="16" fillId="0" borderId="0" xfId="0" applyFont="1"/>
    <xf numFmtId="0" fontId="0" fillId="7" borderId="4" xfId="0" applyFill="1" applyBorder="1"/>
    <xf numFmtId="49" fontId="20" fillId="0" borderId="0" xfId="2" applyNumberFormat="1" applyFont="1" applyAlignment="1">
      <alignment horizontal="center"/>
    </xf>
    <xf numFmtId="0" fontId="0" fillId="8" borderId="3" xfId="0" applyFill="1" applyBorder="1"/>
    <xf numFmtId="0" fontId="12" fillId="0" borderId="0" xfId="2" applyFont="1" applyAlignment="1">
      <alignment horizontal="center"/>
    </xf>
    <xf numFmtId="49" fontId="21" fillId="0" borderId="0" xfId="2" applyNumberFormat="1" applyFont="1" applyAlignment="1">
      <alignment horizontal="center"/>
    </xf>
    <xf numFmtId="0" fontId="22" fillId="0" borderId="0" xfId="2" applyFont="1"/>
    <xf numFmtId="0" fontId="14" fillId="0" borderId="0" xfId="2" applyFont="1"/>
    <xf numFmtId="0" fontId="0" fillId="7" borderId="5" xfId="0" applyFill="1" applyBorder="1" applyAlignment="1">
      <alignment vertical="center"/>
    </xf>
    <xf numFmtId="2" fontId="0" fillId="0" borderId="5" xfId="3" applyNumberFormat="1" applyFont="1" applyBorder="1" applyAlignment="1">
      <alignment vertical="center"/>
    </xf>
    <xf numFmtId="167" fontId="0" fillId="0" borderId="5" xfId="3" applyNumberFormat="1" applyFont="1" applyBorder="1" applyAlignment="1">
      <alignment vertical="center" wrapText="1"/>
    </xf>
    <xf numFmtId="2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169" fontId="8" fillId="0" borderId="0" xfId="2" applyNumberFormat="1" applyFont="1" applyAlignment="1">
      <alignment horizontal="right" vertical="center"/>
    </xf>
    <xf numFmtId="169" fontId="8" fillId="0" borderId="0" xfId="2" applyNumberFormat="1" applyFont="1" applyAlignment="1">
      <alignment horizontal="right"/>
    </xf>
    <xf numFmtId="0" fontId="0" fillId="0" borderId="0" xfId="3" applyNumberFormat="1" applyFont="1"/>
    <xf numFmtId="0" fontId="0" fillId="0" borderId="1" xfId="3" applyNumberFormat="1" applyFont="1" applyBorder="1"/>
    <xf numFmtId="1" fontId="0" fillId="0" borderId="0" xfId="3" applyNumberFormat="1" applyFont="1"/>
    <xf numFmtId="1" fontId="0" fillId="0" borderId="1" xfId="3" applyNumberFormat="1" applyFont="1" applyBorder="1"/>
    <xf numFmtId="44" fontId="8" fillId="0" borderId="0" xfId="2" applyNumberFormat="1" applyFont="1"/>
    <xf numFmtId="0" fontId="3" fillId="8" borderId="1" xfId="0" applyFont="1" applyFill="1" applyBorder="1" applyAlignment="1">
      <alignment horizontal="center"/>
    </xf>
    <xf numFmtId="167" fontId="0" fillId="0" borderId="0" xfId="0" applyNumberFormat="1"/>
    <xf numFmtId="0" fontId="11" fillId="0" borderId="0" xfId="2" applyFont="1" applyAlignment="1">
      <alignment horizontal="right"/>
    </xf>
    <xf numFmtId="0" fontId="12" fillId="9" borderId="2" xfId="2" applyFont="1" applyFill="1" applyBorder="1" applyAlignment="1">
      <alignment horizontal="center"/>
    </xf>
    <xf numFmtId="0" fontId="12" fillId="9" borderId="3" xfId="2" applyFont="1" applyFill="1" applyBorder="1" applyAlignment="1">
      <alignment horizontal="center"/>
    </xf>
    <xf numFmtId="0" fontId="15" fillId="0" borderId="0" xfId="2" applyFont="1" applyAlignment="1">
      <alignment horizontal="right"/>
    </xf>
    <xf numFmtId="0" fontId="3" fillId="8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 wrapText="1"/>
    </xf>
  </cellXfs>
  <cellStyles count="6">
    <cellStyle name="Comma" xfId="3" builtinId="3"/>
    <cellStyle name="Comma 3" xfId="4" xr:uid="{82EE7765-F7FB-4C66-8E71-21C695D48FCC}"/>
    <cellStyle name="Normal" xfId="0" builtinId="0"/>
    <cellStyle name="Normal 2" xfId="2" xr:uid="{B6BC8AC3-8F0F-493D-8BEA-91B7B2EB9908}"/>
    <cellStyle name="Percent" xfId="1" builtinId="5"/>
    <cellStyle name="Percent 3" xfId="5" xr:uid="{32C322DD-3DAB-4B66-BDD8-1DD28E2E4463}"/>
  </cellStyles>
  <dxfs count="0"/>
  <tableStyles count="0" defaultTableStyle="TableStyleMedium2" defaultPivotStyle="PivotStyleLight16"/>
  <colors>
    <mruColors>
      <color rgb="FF0054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</xdr:colOff>
      <xdr:row>0</xdr:row>
      <xdr:rowOff>108859</xdr:rowOff>
    </xdr:from>
    <xdr:to>
      <xdr:col>0</xdr:col>
      <xdr:colOff>4322497</xdr:colOff>
      <xdr:row>3</xdr:row>
      <xdr:rowOff>2650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108859"/>
          <a:ext cx="4272933" cy="1062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4</xdr:col>
      <xdr:colOff>23346</xdr:colOff>
      <xdr:row>4</xdr:row>
      <xdr:rowOff>451283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305E8B-E9A9-4835-8098-9F4DDC5B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875"/>
          <a:ext cx="4271496" cy="1070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4</xdr:col>
      <xdr:colOff>42396</xdr:colOff>
      <xdr:row>4</xdr:row>
      <xdr:rowOff>451283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7ADAA-91C9-44AF-84E3-D33F5FC2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4271496" cy="10704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57150</xdr:rowOff>
    </xdr:from>
    <xdr:to>
      <xdr:col>3</xdr:col>
      <xdr:colOff>319471</xdr:colOff>
      <xdr:row>4</xdr:row>
      <xdr:rowOff>438149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C3AE9-9984-453A-8259-23D78603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47650"/>
          <a:ext cx="3996121" cy="952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4</xdr:col>
      <xdr:colOff>114300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FBDB4-B547-424F-8BDD-9204ACE8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3705225" cy="828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135100</xdr:colOff>
      <xdr:row>0</xdr:row>
      <xdr:rowOff>97194</xdr:rowOff>
    </xdr:from>
    <xdr:to>
      <xdr:col>4</xdr:col>
      <xdr:colOff>529921</xdr:colOff>
      <xdr:row>4</xdr:row>
      <xdr:rowOff>313936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B212F2-5A57-4C48-843F-F29A748B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00" y="97194"/>
          <a:ext cx="4224260" cy="9942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4</xdr:col>
      <xdr:colOff>585321</xdr:colOff>
      <xdr:row>4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5A23D3-4744-4AC6-8251-8DD9E2057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875"/>
          <a:ext cx="4271496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4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59287-7663-4540-A093-EA030105D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3705225" cy="828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</xdr:colOff>
      <xdr:row>0</xdr:row>
      <xdr:rowOff>108859</xdr:rowOff>
    </xdr:from>
    <xdr:to>
      <xdr:col>3</xdr:col>
      <xdr:colOff>733425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F7A8B-C2DC-433E-B82C-765CD0608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108859"/>
          <a:ext cx="4042264" cy="10246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80496</xdr:colOff>
      <xdr:row>5</xdr:row>
      <xdr:rowOff>117908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BDB7D-4B92-4474-ACC3-A47720CA6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1496" cy="1070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scal\THEC\FISCAL\STAY_OUT\FY2012-13\Appropriations%20Request%20Instructions\PARTII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scal\Fiscal%20Policy\STAY_OUT\FY2014-15\Formula\Colleges%20of%20Med\Part%20IIIs%20and%20VIIs\JHQC%20-%20PartVII%20-%20new%20Med%20Formula%20FY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over Page"/>
      <sheetName val="Academic Formula Units Instr."/>
      <sheetName val="Schedule A1  "/>
      <sheetName val="Schedule A2  "/>
      <sheetName val="Schedule A3"/>
      <sheetName val="Schedule B "/>
      <sheetName val="Schedule C1"/>
      <sheetName val="Schedule C2"/>
      <sheetName val="Schedule E"/>
      <sheetName val="Schedule F"/>
      <sheetName val="Schedule G"/>
      <sheetName val="Schedule H"/>
      <sheetName val="Schedule I"/>
      <sheetName val="Schedule J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 "/>
      <sheetName val="Med Instructions"/>
      <sheetName val="Schedule 1"/>
      <sheetName val="Schedule 2"/>
      <sheetName val="Schedule 3"/>
      <sheetName val="Schedule 4"/>
      <sheetName val="Schedule 5"/>
      <sheetName val="Schedule D"/>
      <sheetName val="Schedule E"/>
      <sheetName val="Schedule 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4A21-9D56-412E-BCF2-93200D72A7EF}">
  <sheetPr>
    <tabColor theme="8" tint="0.39997558519241921"/>
  </sheetPr>
  <dimension ref="A1:O135"/>
  <sheetViews>
    <sheetView tabSelected="1" zoomScale="85" zoomScaleNormal="85" workbookViewId="0">
      <pane xSplit="1" topLeftCell="B1" activePane="topRight" state="frozen"/>
      <selection activeCell="A41" sqref="A41"/>
      <selection pane="topRight" activeCell="B124" sqref="B124"/>
    </sheetView>
  </sheetViews>
  <sheetFormatPr defaultColWidth="9.109375" defaultRowHeight="17.399999999999999" x14ac:dyDescent="0.4"/>
  <cols>
    <col min="1" max="1" width="72.109375" style="16" customWidth="1"/>
    <col min="2" max="2" width="19.109375" style="15" bestFit="1" customWidth="1"/>
    <col min="3" max="4" width="20.33203125" style="15" bestFit="1" customWidth="1"/>
    <col min="5" max="5" width="19.44140625" style="15" bestFit="1" customWidth="1"/>
    <col min="6" max="6" width="21.6640625" style="15" bestFit="1" customWidth="1"/>
    <col min="7" max="7" width="18.109375" style="15" bestFit="1" customWidth="1"/>
    <col min="8" max="9" width="20.33203125" style="15" bestFit="1" customWidth="1"/>
    <col min="10" max="10" width="21.6640625" style="15" bestFit="1" customWidth="1"/>
    <col min="11" max="11" width="23.109375" style="15" bestFit="1" customWidth="1"/>
    <col min="12" max="12" width="19.109375" style="15" customWidth="1"/>
    <col min="13" max="13" width="20" style="15" bestFit="1" customWidth="1"/>
    <col min="14" max="14" width="17.109375" style="15" bestFit="1" customWidth="1"/>
    <col min="15" max="15" width="12.6640625" style="15" bestFit="1" customWidth="1"/>
    <col min="16" max="16" width="11.33203125" style="15" bestFit="1" customWidth="1"/>
    <col min="17" max="17" width="9.44140625" style="15" bestFit="1" customWidth="1"/>
    <col min="18" max="18" width="9" style="15" bestFit="1" customWidth="1"/>
    <col min="19" max="19" width="9.88671875" style="15" bestFit="1" customWidth="1"/>
    <col min="20" max="20" width="11.33203125" style="15" bestFit="1" customWidth="1"/>
    <col min="21" max="21" width="11.109375" style="15" bestFit="1" customWidth="1"/>
    <col min="22" max="23" width="9.44140625" style="15" bestFit="1" customWidth="1"/>
    <col min="24" max="25" width="9.109375" style="15"/>
    <col min="26" max="26" width="9.6640625" style="15" bestFit="1" customWidth="1"/>
    <col min="27" max="16384" width="9.109375" style="15"/>
  </cols>
  <sheetData>
    <row r="1" spans="1:13" ht="35.25" customHeight="1" x14ac:dyDescent="0.4">
      <c r="A1" s="15"/>
    </row>
    <row r="2" spans="1:13" ht="33" x14ac:dyDescent="0.75">
      <c r="G2" s="123" t="s">
        <v>49</v>
      </c>
      <c r="H2" s="123"/>
      <c r="I2" s="123"/>
      <c r="J2" s="123"/>
      <c r="K2" s="123"/>
      <c r="L2" s="123"/>
      <c r="M2" s="123"/>
    </row>
    <row r="3" spans="1:13" ht="26.4" x14ac:dyDescent="0.6">
      <c r="G3" s="126" t="s">
        <v>314</v>
      </c>
      <c r="H3" s="126"/>
      <c r="I3" s="126"/>
      <c r="J3" s="126"/>
      <c r="K3" s="126"/>
      <c r="L3" s="126"/>
      <c r="M3" s="126"/>
    </row>
    <row r="4" spans="1:13" ht="23.25" customHeight="1" x14ac:dyDescent="0.4"/>
    <row r="5" spans="1:13" hidden="1" x14ac:dyDescent="0.4">
      <c r="K5" s="27"/>
      <c r="L5" s="27"/>
      <c r="M5" s="27"/>
    </row>
    <row r="6" spans="1:13" ht="33" x14ac:dyDescent="0.75">
      <c r="A6" s="124" t="s">
        <v>315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s="108" customFormat="1" ht="20.399999999999999" customHeight="1" x14ac:dyDescent="0.75">
      <c r="A7" s="105"/>
      <c r="B7" s="106">
        <v>21</v>
      </c>
      <c r="C7" s="106">
        <v>22</v>
      </c>
      <c r="D7" s="106">
        <v>23</v>
      </c>
      <c r="E7" s="106">
        <v>24</v>
      </c>
      <c r="F7" s="106" t="s">
        <v>251</v>
      </c>
      <c r="G7" s="106" t="s">
        <v>252</v>
      </c>
      <c r="H7" s="106" t="s">
        <v>253</v>
      </c>
      <c r="I7" s="106" t="s">
        <v>254</v>
      </c>
      <c r="J7" s="106" t="s">
        <v>255</v>
      </c>
      <c r="K7" s="106" t="s">
        <v>256</v>
      </c>
      <c r="L7" s="106" t="s">
        <v>257</v>
      </c>
      <c r="M7" s="107"/>
    </row>
    <row r="8" spans="1:13" ht="20.399999999999999" customHeight="1" x14ac:dyDescent="0.4">
      <c r="A8" s="36" t="s">
        <v>96</v>
      </c>
      <c r="B8" s="37" t="s">
        <v>35</v>
      </c>
      <c r="C8" s="37" t="s">
        <v>36</v>
      </c>
      <c r="D8" s="37" t="s">
        <v>37</v>
      </c>
      <c r="E8" s="37" t="s">
        <v>38</v>
      </c>
      <c r="F8" s="37" t="s">
        <v>39</v>
      </c>
      <c r="G8" s="37" t="s">
        <v>40</v>
      </c>
      <c r="H8" s="37" t="s">
        <v>41</v>
      </c>
      <c r="I8" s="37" t="s">
        <v>42</v>
      </c>
      <c r="J8" s="37" t="s">
        <v>43</v>
      </c>
      <c r="K8" s="37" t="s">
        <v>44</v>
      </c>
      <c r="L8" s="37" t="s">
        <v>45</v>
      </c>
      <c r="M8" s="37" t="s">
        <v>46</v>
      </c>
    </row>
    <row r="9" spans="1:13" ht="20.399999999999999" customHeight="1" x14ac:dyDescent="0.4">
      <c r="A9" s="42" t="s">
        <v>25</v>
      </c>
      <c r="B9" s="44" cm="1">
        <f t="array" ref="B9:L9">TRANSPOSE(Progression!BT9:BT19)</f>
        <v>401.66666666666669</v>
      </c>
      <c r="C9" s="44">
        <v>503.66666666666669</v>
      </c>
      <c r="D9" s="44">
        <v>1152.6666666666667</v>
      </c>
      <c r="E9" s="44">
        <v>400.86666666666673</v>
      </c>
      <c r="F9" s="44">
        <v>2491.7333333333331</v>
      </c>
      <c r="G9" s="44">
        <v>452.26666666666665</v>
      </c>
      <c r="H9" s="44">
        <v>820.46666666666658</v>
      </c>
      <c r="I9" s="44">
        <v>625.66666666666663</v>
      </c>
      <c r="J9" s="44">
        <v>544.26666666666654</v>
      </c>
      <c r="K9" s="44">
        <v>5422.333333333333</v>
      </c>
      <c r="L9" s="44">
        <v>400</v>
      </c>
      <c r="M9" s="45">
        <f>SUM(_xlfn.ANCHORARRAY(B9))</f>
        <v>13215.599999999999</v>
      </c>
    </row>
    <row r="10" spans="1:13" ht="20.399999999999999" customHeight="1" x14ac:dyDescent="0.4">
      <c r="A10" s="42" t="s">
        <v>30</v>
      </c>
      <c r="B10" s="44" cm="1">
        <f t="array" ref="B10:L10">TRANSPOSE(Progression!BT24:BT34)</f>
        <v>290.06666666666666</v>
      </c>
      <c r="C10" s="44">
        <v>389.73333333333329</v>
      </c>
      <c r="D10" s="44">
        <v>962.73333333333323</v>
      </c>
      <c r="E10" s="44">
        <v>297.93333333333334</v>
      </c>
      <c r="F10" s="44">
        <v>2041.8666666666668</v>
      </c>
      <c r="G10" s="44">
        <v>275.53333333333336</v>
      </c>
      <c r="H10" s="44">
        <v>708.73333333333323</v>
      </c>
      <c r="I10" s="44">
        <v>532.86666666666667</v>
      </c>
      <c r="J10" s="44">
        <v>469</v>
      </c>
      <c r="K10" s="44">
        <v>4889.5333333333338</v>
      </c>
      <c r="L10" s="46">
        <v>327.40000000000003</v>
      </c>
      <c r="M10" s="45">
        <f t="shared" ref="M10:M18" si="0">SUM(_xlfn.ANCHORARRAY(B10))</f>
        <v>11185.4</v>
      </c>
    </row>
    <row r="11" spans="1:13" ht="20.399999999999999" customHeight="1" x14ac:dyDescent="0.4">
      <c r="A11" s="42" t="s">
        <v>31</v>
      </c>
      <c r="B11" s="44" cm="1">
        <f t="array" ref="B11:L11">TRANSPOSE(Progression!BT39:BT49)</f>
        <v>207.73333333333335</v>
      </c>
      <c r="C11" s="44">
        <v>309.26666666666665</v>
      </c>
      <c r="D11" s="44">
        <v>719.13333333333333</v>
      </c>
      <c r="E11" s="44">
        <v>255.46666666666667</v>
      </c>
      <c r="F11" s="44">
        <v>1763.1999999999998</v>
      </c>
      <c r="G11" s="44">
        <v>105.2</v>
      </c>
      <c r="H11" s="44">
        <v>539.26666666666665</v>
      </c>
      <c r="I11" s="44">
        <v>433.13333333333327</v>
      </c>
      <c r="J11" s="44">
        <v>349.4666666666667</v>
      </c>
      <c r="K11" s="44">
        <v>4362.8</v>
      </c>
      <c r="L11" s="46">
        <v>280.8</v>
      </c>
      <c r="M11" s="45">
        <f t="shared" si="0"/>
        <v>9325.4666666666672</v>
      </c>
    </row>
    <row r="12" spans="1:13" ht="20.399999999999999" customHeight="1" x14ac:dyDescent="0.4">
      <c r="A12" s="42" t="s">
        <v>32</v>
      </c>
      <c r="B12" s="44" cm="1">
        <f t="array" ref="B12:L12">TRANSPOSE(Degree_Prod_Assoc!DX9:DX19)</f>
        <v>214.6</v>
      </c>
      <c r="C12" s="44">
        <v>0</v>
      </c>
      <c r="D12" s="44">
        <v>295.8</v>
      </c>
      <c r="E12" s="44">
        <v>218</v>
      </c>
      <c r="F12" s="44">
        <v>239.12000000000003</v>
      </c>
      <c r="G12" s="44">
        <v>342.78666666666663</v>
      </c>
      <c r="H12" s="44">
        <v>0</v>
      </c>
      <c r="I12" s="44">
        <v>1.5999999999999999</v>
      </c>
      <c r="J12" s="44">
        <v>0</v>
      </c>
      <c r="K12" s="44">
        <v>0</v>
      </c>
      <c r="L12" s="46">
        <v>0</v>
      </c>
      <c r="M12" s="45">
        <f t="shared" si="0"/>
        <v>1311.9066666666665</v>
      </c>
    </row>
    <row r="13" spans="1:13" ht="20.399999999999999" customHeight="1" x14ac:dyDescent="0.4">
      <c r="A13" s="42" t="s">
        <v>33</v>
      </c>
      <c r="B13" s="44" cm="1">
        <f t="array" ref="B13:L13">TRANSPOSE(Degree_Prod_Bach!DX10:DX20)</f>
        <v>292.08</v>
      </c>
      <c r="C13" s="44">
        <v>587.42400000000009</v>
      </c>
      <c r="D13" s="44">
        <v>1048.1306666666667</v>
      </c>
      <c r="E13" s="44">
        <v>287.8746666666666</v>
      </c>
      <c r="F13" s="44">
        <v>2471.4586666666669</v>
      </c>
      <c r="G13" s="44">
        <v>97.720000000000013</v>
      </c>
      <c r="H13" s="44">
        <v>931.69866666666667</v>
      </c>
      <c r="I13" s="44">
        <v>685.88000000000011</v>
      </c>
      <c r="J13" s="44">
        <v>637.83733333333339</v>
      </c>
      <c r="K13" s="44">
        <v>6192.9733333333324</v>
      </c>
      <c r="L13" s="46">
        <v>310.24533333333335</v>
      </c>
      <c r="M13" s="45">
        <f t="shared" si="0"/>
        <v>13543.322666666669</v>
      </c>
    </row>
    <row r="14" spans="1:13" ht="20.399999999999999" customHeight="1" x14ac:dyDescent="0.4">
      <c r="A14" s="42" t="s">
        <v>27</v>
      </c>
      <c r="B14" s="44" cm="1">
        <f t="array" ref="B14:L14">TRANSPOSE(Degree_Prod_Grad!AM9:AM19)</f>
        <v>0</v>
      </c>
      <c r="C14" s="44">
        <v>116.66666666666667</v>
      </c>
      <c r="D14" s="44">
        <v>96.666666666666671</v>
      </c>
      <c r="E14" s="44">
        <v>0</v>
      </c>
      <c r="F14" s="44">
        <v>768.33333333333337</v>
      </c>
      <c r="G14" s="44">
        <v>0</v>
      </c>
      <c r="H14" s="44">
        <v>53</v>
      </c>
      <c r="I14" s="44">
        <v>108</v>
      </c>
      <c r="J14" s="44">
        <v>60</v>
      </c>
      <c r="K14" s="44">
        <v>1354.3333333333333</v>
      </c>
      <c r="L14" s="46">
        <v>0</v>
      </c>
      <c r="M14" s="45">
        <f t="shared" si="0"/>
        <v>2557</v>
      </c>
    </row>
    <row r="15" spans="1:13" ht="20.399999999999999" customHeight="1" x14ac:dyDescent="0.4">
      <c r="A15" s="42" t="s">
        <v>28</v>
      </c>
      <c r="B15" s="44" cm="1">
        <f t="array" ref="B15:L15">TRANSPOSE(Degree_Prod_Grad!AM25:AM35)</f>
        <v>0</v>
      </c>
      <c r="C15" s="44">
        <v>0</v>
      </c>
      <c r="D15" s="44">
        <v>0</v>
      </c>
      <c r="E15" s="44">
        <v>0</v>
      </c>
      <c r="F15" s="44">
        <v>154</v>
      </c>
      <c r="G15" s="44">
        <v>0</v>
      </c>
      <c r="H15" s="44">
        <v>5.666666666666667</v>
      </c>
      <c r="I15" s="44">
        <v>0</v>
      </c>
      <c r="J15" s="44">
        <v>0</v>
      </c>
      <c r="K15" s="44">
        <v>488</v>
      </c>
      <c r="L15" s="46">
        <v>0</v>
      </c>
      <c r="M15" s="45">
        <f t="shared" si="0"/>
        <v>647.66666666666663</v>
      </c>
    </row>
    <row r="16" spans="1:13" ht="20.399999999999999" customHeight="1" x14ac:dyDescent="0.4">
      <c r="A16" s="42" t="s">
        <v>29</v>
      </c>
      <c r="B16" s="114" cm="1">
        <f t="array" ref="B16:L16">TRANSPOSE(Research!Q10:Q20)</f>
        <v>111946</v>
      </c>
      <c r="C16" s="114">
        <v>241032</v>
      </c>
      <c r="D16" s="114">
        <v>87516.666666666672</v>
      </c>
      <c r="E16" s="114">
        <v>0</v>
      </c>
      <c r="F16" s="114">
        <v>15882172.666666666</v>
      </c>
      <c r="G16" s="114">
        <v>58.666666666666664</v>
      </c>
      <c r="H16" s="114">
        <v>322414</v>
      </c>
      <c r="I16" s="114">
        <v>690618.66666666663</v>
      </c>
      <c r="J16" s="114">
        <v>5205904.666666667</v>
      </c>
      <c r="K16" s="114">
        <v>141229721.33333334</v>
      </c>
      <c r="L16" s="115">
        <v>55886.579999999994</v>
      </c>
      <c r="M16" s="26">
        <f t="shared" si="0"/>
        <v>163827271.2466667</v>
      </c>
    </row>
    <row r="17" spans="1:13" ht="20.399999999999999" customHeight="1" x14ac:dyDescent="0.4">
      <c r="A17" s="42" t="s">
        <v>26</v>
      </c>
      <c r="B17" s="44" cm="1">
        <f t="array" ref="B17:L17">TRANSPOSE(Awards_per_100_FTE!BJ9:BJ19)</f>
        <v>25.101029542087414</v>
      </c>
      <c r="C17" s="44">
        <v>23.557538871730923</v>
      </c>
      <c r="D17" s="44">
        <v>25.127734412980534</v>
      </c>
      <c r="E17" s="44">
        <v>27.351942593795815</v>
      </c>
      <c r="F17" s="44">
        <v>21.99932271613444</v>
      </c>
      <c r="G17" s="44">
        <v>28.817765508126389</v>
      </c>
      <c r="H17" s="44">
        <v>25.02425605048839</v>
      </c>
      <c r="I17" s="44">
        <v>22.517466906193572</v>
      </c>
      <c r="J17" s="44">
        <v>23.516225739090146</v>
      </c>
      <c r="K17" s="44">
        <v>21.769202574632207</v>
      </c>
      <c r="L17" s="46">
        <v>16.390941277665622</v>
      </c>
      <c r="M17" s="45">
        <f t="shared" si="0"/>
        <v>261.17342619292543</v>
      </c>
    </row>
    <row r="18" spans="1:13" ht="18.600000000000001" customHeight="1" x14ac:dyDescent="0.4">
      <c r="A18" s="43" t="s">
        <v>47</v>
      </c>
      <c r="B18" s="47" cm="1">
        <f t="array" ref="B18:L18">TRANSPOSE(Workforce!AJ9:AJ19)</f>
        <v>168.66666666666666</v>
      </c>
      <c r="C18" s="47">
        <v>197.33333333333334</v>
      </c>
      <c r="D18" s="47">
        <v>436</v>
      </c>
      <c r="E18" s="47">
        <v>151</v>
      </c>
      <c r="F18" s="47">
        <v>1013</v>
      </c>
      <c r="G18" s="47">
        <v>144.66666666666666</v>
      </c>
      <c r="H18" s="47">
        <v>247</v>
      </c>
      <c r="I18" s="47">
        <v>219</v>
      </c>
      <c r="J18" s="47">
        <v>211</v>
      </c>
      <c r="K18" s="47">
        <v>1737</v>
      </c>
      <c r="L18" s="48">
        <v>78.333333333333329</v>
      </c>
      <c r="M18" s="49">
        <f t="shared" si="0"/>
        <v>4602.9999999999991</v>
      </c>
    </row>
    <row r="19" spans="1:13" ht="18.600000000000001" customHeight="1" x14ac:dyDescent="0.7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30"/>
    </row>
    <row r="20" spans="1:13" ht="18.600000000000001" customHeight="1" x14ac:dyDescent="0.4">
      <c r="A20" s="36" t="s">
        <v>95</v>
      </c>
      <c r="B20" s="37" t="s">
        <v>35</v>
      </c>
      <c r="C20" s="37" t="s">
        <v>36</v>
      </c>
      <c r="D20" s="37" t="s">
        <v>37</v>
      </c>
      <c r="E20" s="37" t="s">
        <v>38</v>
      </c>
      <c r="F20" s="37" t="s">
        <v>39</v>
      </c>
      <c r="G20" s="37" t="s">
        <v>40</v>
      </c>
      <c r="H20" s="37" t="s">
        <v>41</v>
      </c>
      <c r="I20" s="37" t="s">
        <v>42</v>
      </c>
      <c r="J20" s="37" t="s">
        <v>43</v>
      </c>
      <c r="K20" s="37" t="s">
        <v>44</v>
      </c>
      <c r="L20" s="37" t="s">
        <v>45</v>
      </c>
      <c r="M20" s="37" t="s">
        <v>46</v>
      </c>
    </row>
    <row r="21" spans="1:13" ht="18.600000000000001" customHeight="1" x14ac:dyDescent="0.4">
      <c r="A21" s="42" t="s">
        <v>25</v>
      </c>
      <c r="B21" s="46">
        <v>2.100920599974597</v>
      </c>
      <c r="C21" s="46">
        <v>2.100920599974597</v>
      </c>
      <c r="D21" s="46">
        <v>2.100920599974597</v>
      </c>
      <c r="E21" s="46">
        <v>2.100920599974597</v>
      </c>
      <c r="F21" s="46">
        <v>2.100920599974597</v>
      </c>
      <c r="G21" s="46">
        <v>2.100920599974597</v>
      </c>
      <c r="H21" s="46">
        <v>2.100920599974597</v>
      </c>
      <c r="I21" s="46">
        <v>2.100920599974597</v>
      </c>
      <c r="J21" s="46">
        <v>2.100920599974597</v>
      </c>
      <c r="K21" s="46">
        <v>2.100920599974597</v>
      </c>
      <c r="L21" s="46">
        <v>2.100920599974597</v>
      </c>
      <c r="M21" s="46">
        <v>2.100920599974597</v>
      </c>
    </row>
    <row r="22" spans="1:13" ht="18.600000000000001" customHeight="1" x14ac:dyDescent="0.4">
      <c r="A22" s="42" t="s">
        <v>30</v>
      </c>
      <c r="B22" s="46">
        <v>1.3270337576596281</v>
      </c>
      <c r="C22" s="46">
        <v>1.3270337576596281</v>
      </c>
      <c r="D22" s="46">
        <v>1.3270337576596281</v>
      </c>
      <c r="E22" s="46">
        <v>1.3270337576596281</v>
      </c>
      <c r="F22" s="46">
        <v>1.3270337576596281</v>
      </c>
      <c r="G22" s="46">
        <v>1.3270337576596281</v>
      </c>
      <c r="H22" s="46">
        <v>1.3270337576596281</v>
      </c>
      <c r="I22" s="46">
        <v>1.3270337576596281</v>
      </c>
      <c r="J22" s="46">
        <v>1.3270337576596281</v>
      </c>
      <c r="K22" s="46">
        <v>1.3270337576596281</v>
      </c>
      <c r="L22" s="46">
        <v>1.3270337576596281</v>
      </c>
      <c r="M22" s="46">
        <v>1.3270337576596281</v>
      </c>
    </row>
    <row r="23" spans="1:13" ht="18.600000000000001" customHeight="1" x14ac:dyDescent="0.4">
      <c r="A23" s="42" t="s">
        <v>31</v>
      </c>
      <c r="B23" s="46">
        <v>1.17</v>
      </c>
      <c r="C23" s="46">
        <v>1.17</v>
      </c>
      <c r="D23" s="46">
        <v>1.17</v>
      </c>
      <c r="E23" s="46">
        <v>1.17</v>
      </c>
      <c r="F23" s="46">
        <v>1.17</v>
      </c>
      <c r="G23" s="46">
        <v>1.17</v>
      </c>
      <c r="H23" s="46">
        <v>1.17</v>
      </c>
      <c r="I23" s="46">
        <v>1.17</v>
      </c>
      <c r="J23" s="46">
        <v>1.17</v>
      </c>
      <c r="K23" s="46">
        <v>1.17</v>
      </c>
      <c r="L23" s="46">
        <v>1.17</v>
      </c>
      <c r="M23" s="46">
        <v>1.17</v>
      </c>
    </row>
    <row r="24" spans="1:13" ht="18.600000000000001" customHeight="1" x14ac:dyDescent="0.4">
      <c r="A24" s="42" t="s">
        <v>32</v>
      </c>
      <c r="B24" s="46">
        <v>1</v>
      </c>
      <c r="C24" s="46">
        <v>1</v>
      </c>
      <c r="D24" s="46">
        <v>1</v>
      </c>
      <c r="E24" s="46">
        <v>1</v>
      </c>
      <c r="F24" s="46">
        <v>1</v>
      </c>
      <c r="G24" s="46">
        <v>1</v>
      </c>
      <c r="H24" s="46">
        <v>1</v>
      </c>
      <c r="I24" s="46">
        <v>1</v>
      </c>
      <c r="J24" s="46">
        <v>1</v>
      </c>
      <c r="K24" s="46">
        <v>1</v>
      </c>
      <c r="L24" s="46">
        <v>1</v>
      </c>
      <c r="M24" s="46">
        <v>1</v>
      </c>
    </row>
    <row r="25" spans="1:13" ht="18.600000000000001" customHeight="1" x14ac:dyDescent="0.4">
      <c r="A25" s="42" t="s">
        <v>33</v>
      </c>
      <c r="B25" s="46">
        <v>1</v>
      </c>
      <c r="C25" s="46">
        <v>1</v>
      </c>
      <c r="D25" s="46">
        <v>1</v>
      </c>
      <c r="E25" s="46">
        <v>1</v>
      </c>
      <c r="F25" s="46">
        <v>1</v>
      </c>
      <c r="G25" s="46">
        <v>1</v>
      </c>
      <c r="H25" s="46">
        <v>1</v>
      </c>
      <c r="I25" s="46">
        <v>1</v>
      </c>
      <c r="J25" s="46">
        <v>1</v>
      </c>
      <c r="K25" s="46">
        <v>1</v>
      </c>
      <c r="L25" s="46">
        <v>1</v>
      </c>
      <c r="M25" s="46">
        <v>1</v>
      </c>
    </row>
    <row r="26" spans="1:13" ht="18.600000000000001" customHeight="1" x14ac:dyDescent="0.4">
      <c r="A26" s="42" t="s">
        <v>27</v>
      </c>
      <c r="B26" s="46">
        <v>0.46610549596318807</v>
      </c>
      <c r="C26" s="46">
        <v>0.46610549596318807</v>
      </c>
      <c r="D26" s="46">
        <v>0.46610549596318807</v>
      </c>
      <c r="E26" s="46">
        <v>0.46610549596318807</v>
      </c>
      <c r="F26" s="46">
        <v>0.46610549596318807</v>
      </c>
      <c r="G26" s="46">
        <v>0.46610549596318807</v>
      </c>
      <c r="H26" s="46">
        <v>0.46610549596318807</v>
      </c>
      <c r="I26" s="46">
        <v>0.46610549596318807</v>
      </c>
      <c r="J26" s="46">
        <v>0.46610549596318807</v>
      </c>
      <c r="K26" s="46">
        <v>0.46610549596318807</v>
      </c>
      <c r="L26" s="46">
        <v>0.46610549596318807</v>
      </c>
      <c r="M26" s="46">
        <v>0.46610549596318807</v>
      </c>
    </row>
    <row r="27" spans="1:13" ht="18.600000000000001" customHeight="1" x14ac:dyDescent="0.4">
      <c r="A27" s="42" t="s">
        <v>28</v>
      </c>
      <c r="B27" s="46">
        <v>0.32049505862942457</v>
      </c>
      <c r="C27" s="46">
        <v>0.32049505862942457</v>
      </c>
      <c r="D27" s="46">
        <v>0.32049505862942457</v>
      </c>
      <c r="E27" s="46">
        <v>0.32049505862942457</v>
      </c>
      <c r="F27" s="46">
        <v>0.32049505862942457</v>
      </c>
      <c r="G27" s="46">
        <v>0.32049505862942457</v>
      </c>
      <c r="H27" s="46">
        <v>0.32049505862942457</v>
      </c>
      <c r="I27" s="46">
        <v>0.32049505862942457</v>
      </c>
      <c r="J27" s="46">
        <v>0.32049505862942457</v>
      </c>
      <c r="K27" s="46">
        <v>0.32049505862942457</v>
      </c>
      <c r="L27" s="46">
        <v>0.32049505862942457</v>
      </c>
      <c r="M27" s="46">
        <v>0.32049505862942457</v>
      </c>
    </row>
    <row r="28" spans="1:13" ht="18.600000000000001" customHeight="1" x14ac:dyDescent="0.4">
      <c r="A28" s="42" t="s">
        <v>29</v>
      </c>
      <c r="B28" s="46">
        <v>9245.9796577171692</v>
      </c>
      <c r="C28" s="46">
        <v>9245.9796577171692</v>
      </c>
      <c r="D28" s="46">
        <v>9245.9796577171692</v>
      </c>
      <c r="E28" s="46">
        <v>9245.9796577171692</v>
      </c>
      <c r="F28" s="46">
        <v>9245.9796577171692</v>
      </c>
      <c r="G28" s="46">
        <v>9245.9796577171692</v>
      </c>
      <c r="H28" s="46">
        <v>9245.9796577171692</v>
      </c>
      <c r="I28" s="46">
        <v>9245.9796577171692</v>
      </c>
      <c r="J28" s="46">
        <v>9245.9796577171692</v>
      </c>
      <c r="K28" s="46">
        <v>9245.9796577171692</v>
      </c>
      <c r="L28" s="46">
        <v>9245.9796577171692</v>
      </c>
      <c r="M28" s="46">
        <v>9245.9796577171692</v>
      </c>
    </row>
    <row r="29" spans="1:13" ht="18.600000000000001" customHeight="1" x14ac:dyDescent="0.4">
      <c r="A29" s="42" t="s">
        <v>26</v>
      </c>
      <c r="B29" s="46">
        <v>3.7808626566271916E-2</v>
      </c>
      <c r="C29" s="46">
        <v>3.7808626566271916E-2</v>
      </c>
      <c r="D29" s="46">
        <v>3.7808626566271916E-2</v>
      </c>
      <c r="E29" s="46">
        <v>3.7808626566271916E-2</v>
      </c>
      <c r="F29" s="46">
        <v>3.7808626566271916E-2</v>
      </c>
      <c r="G29" s="46">
        <v>3.7808626566271916E-2</v>
      </c>
      <c r="H29" s="46">
        <v>3.7808626566271916E-2</v>
      </c>
      <c r="I29" s="46">
        <v>3.7808626566271916E-2</v>
      </c>
      <c r="J29" s="46">
        <v>3.7808626566271916E-2</v>
      </c>
      <c r="K29" s="46">
        <v>3.7808626566271916E-2</v>
      </c>
      <c r="L29" s="46">
        <v>3.7808626566271916E-2</v>
      </c>
      <c r="M29" s="46">
        <v>3.7808626566271916E-2</v>
      </c>
    </row>
    <row r="30" spans="1:13" ht="18.600000000000001" customHeight="1" x14ac:dyDescent="0.4">
      <c r="A30" s="43" t="s">
        <v>47</v>
      </c>
      <c r="B30" s="48">
        <v>5.3301030334084736</v>
      </c>
      <c r="C30" s="48">
        <v>5.3301030334084736</v>
      </c>
      <c r="D30" s="48">
        <v>5.3301030334084736</v>
      </c>
      <c r="E30" s="48">
        <v>5.3301030334084736</v>
      </c>
      <c r="F30" s="48">
        <v>5.3301030334084736</v>
      </c>
      <c r="G30" s="48">
        <v>5.3301030334084736</v>
      </c>
      <c r="H30" s="48">
        <v>5.3301030334084736</v>
      </c>
      <c r="I30" s="48">
        <v>5.3301030334084736</v>
      </c>
      <c r="J30" s="48">
        <v>5.3301030334084736</v>
      </c>
      <c r="K30" s="48">
        <v>5.3301030334084736</v>
      </c>
      <c r="L30" s="48">
        <v>5.3301030334084736</v>
      </c>
      <c r="M30" s="48">
        <v>5.3301030334084736</v>
      </c>
    </row>
    <row r="31" spans="1:13" ht="21" customHeight="1" x14ac:dyDescent="0.75">
      <c r="A31" s="29"/>
      <c r="B31" s="34"/>
      <c r="C31" s="34"/>
      <c r="D31" s="34"/>
      <c r="E31" s="34"/>
      <c r="F31" s="34"/>
      <c r="G31" s="34"/>
      <c r="H31" s="34"/>
      <c r="I31" s="34"/>
      <c r="J31" s="34"/>
    </row>
    <row r="32" spans="1:13" x14ac:dyDescent="0.4">
      <c r="A32" s="17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5" x14ac:dyDescent="0.4">
      <c r="A33" s="36" t="s">
        <v>94</v>
      </c>
      <c r="B33" s="37" t="s">
        <v>35</v>
      </c>
      <c r="C33" s="37" t="s">
        <v>36</v>
      </c>
      <c r="D33" s="37" t="s">
        <v>37</v>
      </c>
      <c r="E33" s="37" t="s">
        <v>38</v>
      </c>
      <c r="F33" s="37" t="s">
        <v>39</v>
      </c>
      <c r="G33" s="37" t="s">
        <v>40</v>
      </c>
      <c r="H33" s="37" t="s">
        <v>41</v>
      </c>
      <c r="I33" s="37" t="s">
        <v>42</v>
      </c>
      <c r="J33" s="37" t="s">
        <v>43</v>
      </c>
      <c r="K33" s="37" t="s">
        <v>44</v>
      </c>
      <c r="L33" s="37" t="s">
        <v>45</v>
      </c>
      <c r="M33" s="37" t="s">
        <v>46</v>
      </c>
    </row>
    <row r="34" spans="1:15" x14ac:dyDescent="0.4">
      <c r="A34" s="42" t="s">
        <v>25</v>
      </c>
      <c r="B34" s="50">
        <f>B9/B21</f>
        <v>191.18602895869714</v>
      </c>
      <c r="C34" s="50">
        <f t="shared" ref="C34:M34" si="1">C9/C21</f>
        <v>239.73617407186006</v>
      </c>
      <c r="D34" s="50">
        <f t="shared" si="1"/>
        <v>548.64837189973002</v>
      </c>
      <c r="E34" s="50">
        <f t="shared" si="1"/>
        <v>190.80524350682921</v>
      </c>
      <c r="F34" s="50">
        <f t="shared" si="1"/>
        <v>1186.0197540846912</v>
      </c>
      <c r="G34" s="50">
        <f t="shared" si="1"/>
        <v>215.27070878934461</v>
      </c>
      <c r="H34" s="50">
        <f t="shared" si="1"/>
        <v>390.52721301156606</v>
      </c>
      <c r="I34" s="50">
        <f t="shared" si="1"/>
        <v>297.80595548172158</v>
      </c>
      <c r="J34" s="50">
        <f t="shared" si="1"/>
        <v>259.06103575415818</v>
      </c>
      <c r="K34" s="50">
        <f t="shared" si="1"/>
        <v>2580.9320606399388</v>
      </c>
      <c r="L34" s="50">
        <f t="shared" si="1"/>
        <v>190.39272593397226</v>
      </c>
      <c r="M34" s="50">
        <f t="shared" si="1"/>
        <v>6290.3852721325084</v>
      </c>
      <c r="N34" s="13"/>
      <c r="O34" s="35"/>
    </row>
    <row r="35" spans="1:15" x14ac:dyDescent="0.4">
      <c r="A35" s="42" t="s">
        <v>30</v>
      </c>
      <c r="B35" s="50">
        <f t="shared" ref="B35:L35" si="2">B10/B22</f>
        <v>218.58273385466211</v>
      </c>
      <c r="C35" s="50">
        <f t="shared" si="2"/>
        <v>293.68758035264415</v>
      </c>
      <c r="D35" s="50">
        <f t="shared" si="2"/>
        <v>725.47765102164453</v>
      </c>
      <c r="E35" s="50">
        <f t="shared" si="2"/>
        <v>224.5107418056734</v>
      </c>
      <c r="F35" s="50">
        <f t="shared" si="2"/>
        <v>1538.6697247760496</v>
      </c>
      <c r="G35" s="50">
        <f t="shared" si="2"/>
        <v>207.63099035194637</v>
      </c>
      <c r="H35" s="50">
        <f t="shared" si="2"/>
        <v>534.07332650170372</v>
      </c>
      <c r="I35" s="50">
        <f t="shared" si="2"/>
        <v>401.54718264773948</v>
      </c>
      <c r="J35" s="50">
        <f t="shared" si="2"/>
        <v>353.41979606241046</v>
      </c>
      <c r="K35" s="50">
        <f t="shared" si="2"/>
        <v>3684.5583656866202</v>
      </c>
      <c r="L35" s="50">
        <f t="shared" si="2"/>
        <v>246.71565294420725</v>
      </c>
      <c r="M35" s="50">
        <f t="shared" ref="M35" si="3">M10/M22</f>
        <v>8428.8737460053017</v>
      </c>
      <c r="N35" s="13"/>
      <c r="O35" s="35"/>
    </row>
    <row r="36" spans="1:15" x14ac:dyDescent="0.4">
      <c r="A36" s="42" t="s">
        <v>31</v>
      </c>
      <c r="B36" s="50">
        <f t="shared" ref="B36:L36" si="4">B11/B23</f>
        <v>177.54985754985756</v>
      </c>
      <c r="C36" s="50">
        <f t="shared" si="4"/>
        <v>264.33048433048435</v>
      </c>
      <c r="D36" s="50">
        <f t="shared" si="4"/>
        <v>614.64387464387471</v>
      </c>
      <c r="E36" s="50">
        <f t="shared" si="4"/>
        <v>218.34757834757835</v>
      </c>
      <c r="F36" s="50">
        <f t="shared" si="4"/>
        <v>1507.0085470085469</v>
      </c>
      <c r="G36" s="50">
        <f t="shared" si="4"/>
        <v>89.914529914529922</v>
      </c>
      <c r="H36" s="50">
        <f t="shared" si="4"/>
        <v>460.91168091168095</v>
      </c>
      <c r="I36" s="50">
        <f t="shared" si="4"/>
        <v>370.19943019943014</v>
      </c>
      <c r="J36" s="50">
        <f t="shared" si="4"/>
        <v>298.68945868945872</v>
      </c>
      <c r="K36" s="50">
        <f t="shared" si="4"/>
        <v>3728.8888888888891</v>
      </c>
      <c r="L36" s="50">
        <f t="shared" si="4"/>
        <v>240.00000000000003</v>
      </c>
      <c r="M36" s="50">
        <f t="shared" ref="M36" si="5">M11/M23</f>
        <v>7970.4843304843316</v>
      </c>
      <c r="N36" s="13"/>
      <c r="O36" s="35"/>
    </row>
    <row r="37" spans="1:15" x14ac:dyDescent="0.4">
      <c r="A37" s="42" t="s">
        <v>32</v>
      </c>
      <c r="B37" s="50">
        <f t="shared" ref="B37:L37" si="6">B12/B24</f>
        <v>214.6</v>
      </c>
      <c r="C37" s="50">
        <f t="shared" si="6"/>
        <v>0</v>
      </c>
      <c r="D37" s="50">
        <f t="shared" si="6"/>
        <v>295.8</v>
      </c>
      <c r="E37" s="50">
        <f t="shared" si="6"/>
        <v>218</v>
      </c>
      <c r="F37" s="50">
        <f t="shared" si="6"/>
        <v>239.12000000000003</v>
      </c>
      <c r="G37" s="50">
        <f t="shared" si="6"/>
        <v>342.78666666666663</v>
      </c>
      <c r="H37" s="50">
        <f t="shared" si="6"/>
        <v>0</v>
      </c>
      <c r="I37" s="50">
        <f t="shared" si="6"/>
        <v>1.5999999999999999</v>
      </c>
      <c r="J37" s="50">
        <f t="shared" si="6"/>
        <v>0</v>
      </c>
      <c r="K37" s="50">
        <f t="shared" si="6"/>
        <v>0</v>
      </c>
      <c r="L37" s="50">
        <f t="shared" si="6"/>
        <v>0</v>
      </c>
      <c r="M37" s="50">
        <f t="shared" ref="M37" si="7">M12/M24</f>
        <v>1311.9066666666665</v>
      </c>
      <c r="N37" s="13"/>
      <c r="O37" s="35"/>
    </row>
    <row r="38" spans="1:15" x14ac:dyDescent="0.4">
      <c r="A38" s="42" t="s">
        <v>33</v>
      </c>
      <c r="B38" s="50">
        <f t="shared" ref="B38:L38" si="8">B13/B25</f>
        <v>292.08</v>
      </c>
      <c r="C38" s="50">
        <f t="shared" si="8"/>
        <v>587.42400000000009</v>
      </c>
      <c r="D38" s="50">
        <f t="shared" si="8"/>
        <v>1048.1306666666667</v>
      </c>
      <c r="E38" s="50">
        <f t="shared" si="8"/>
        <v>287.8746666666666</v>
      </c>
      <c r="F38" s="50">
        <f t="shared" si="8"/>
        <v>2471.4586666666669</v>
      </c>
      <c r="G38" s="50">
        <f t="shared" si="8"/>
        <v>97.720000000000013</v>
      </c>
      <c r="H38" s="50">
        <f t="shared" si="8"/>
        <v>931.69866666666667</v>
      </c>
      <c r="I38" s="50">
        <f t="shared" si="8"/>
        <v>685.88000000000011</v>
      </c>
      <c r="J38" s="50">
        <f t="shared" si="8"/>
        <v>637.83733333333339</v>
      </c>
      <c r="K38" s="50">
        <f t="shared" si="8"/>
        <v>6192.9733333333324</v>
      </c>
      <c r="L38" s="50">
        <f t="shared" si="8"/>
        <v>310.24533333333335</v>
      </c>
      <c r="M38" s="50">
        <f t="shared" ref="M38" si="9">M13/M25</f>
        <v>13543.322666666669</v>
      </c>
      <c r="N38" s="13"/>
      <c r="O38" s="35"/>
    </row>
    <row r="39" spans="1:15" x14ac:dyDescent="0.4">
      <c r="A39" s="42" t="s">
        <v>27</v>
      </c>
      <c r="B39" s="50">
        <f t="shared" ref="B39:L39" si="10">B14/B26</f>
        <v>0</v>
      </c>
      <c r="C39" s="50">
        <f t="shared" si="10"/>
        <v>250.30098910457974</v>
      </c>
      <c r="D39" s="50">
        <f t="shared" si="10"/>
        <v>207.39224811522323</v>
      </c>
      <c r="E39" s="50">
        <f t="shared" si="10"/>
        <v>0</v>
      </c>
      <c r="F39" s="50">
        <f t="shared" si="10"/>
        <v>1648.4107996744465</v>
      </c>
      <c r="G39" s="50">
        <f t="shared" si="10"/>
        <v>0</v>
      </c>
      <c r="H39" s="50">
        <f t="shared" si="10"/>
        <v>113.7081636217948</v>
      </c>
      <c r="I39" s="50">
        <f t="shared" si="10"/>
        <v>231.70720134252522</v>
      </c>
      <c r="J39" s="50">
        <f t="shared" si="10"/>
        <v>128.72622296806958</v>
      </c>
      <c r="K39" s="50">
        <f t="shared" si="10"/>
        <v>2905.6369106625925</v>
      </c>
      <c r="L39" s="50">
        <f t="shared" si="10"/>
        <v>0</v>
      </c>
      <c r="M39" s="50">
        <f t="shared" ref="M39" si="11">M14/M26</f>
        <v>5485.8825354892315</v>
      </c>
      <c r="N39" s="13"/>
      <c r="O39" s="35"/>
    </row>
    <row r="40" spans="1:15" x14ac:dyDescent="0.4">
      <c r="A40" s="42" t="s">
        <v>28</v>
      </c>
      <c r="B40" s="50">
        <f t="shared" ref="B40:L40" si="12">B15/B27</f>
        <v>0</v>
      </c>
      <c r="C40" s="50">
        <f t="shared" si="12"/>
        <v>0</v>
      </c>
      <c r="D40" s="50">
        <f t="shared" si="12"/>
        <v>0</v>
      </c>
      <c r="E40" s="50">
        <f t="shared" si="12"/>
        <v>0</v>
      </c>
      <c r="F40" s="50">
        <f t="shared" si="12"/>
        <v>480.50662827243133</v>
      </c>
      <c r="G40" s="50">
        <f t="shared" si="12"/>
        <v>0</v>
      </c>
      <c r="H40" s="50">
        <f t="shared" si="12"/>
        <v>17.68097982820635</v>
      </c>
      <c r="I40" s="50">
        <f t="shared" si="12"/>
        <v>0</v>
      </c>
      <c r="J40" s="50">
        <f t="shared" si="12"/>
        <v>0</v>
      </c>
      <c r="K40" s="50">
        <f t="shared" si="12"/>
        <v>1522.6443804996525</v>
      </c>
      <c r="L40" s="50">
        <f t="shared" si="12"/>
        <v>0</v>
      </c>
      <c r="M40" s="50">
        <f t="shared" ref="M40" si="13">M15/M27</f>
        <v>2020.8319886002901</v>
      </c>
      <c r="N40" s="13"/>
      <c r="O40" s="35"/>
    </row>
    <row r="41" spans="1:15" x14ac:dyDescent="0.4">
      <c r="A41" s="42" t="s">
        <v>29</v>
      </c>
      <c r="B41" s="50">
        <f t="shared" ref="B41:L41" si="14">B16/B28</f>
        <v>12.107532586507924</v>
      </c>
      <c r="C41" s="50">
        <f t="shared" si="14"/>
        <v>26.068843856780749</v>
      </c>
      <c r="D41" s="50">
        <f t="shared" si="14"/>
        <v>9.4653752124168662</v>
      </c>
      <c r="E41" s="50">
        <f t="shared" si="14"/>
        <v>0</v>
      </c>
      <c r="F41" s="50">
        <f t="shared" si="14"/>
        <v>1717.7382229486725</v>
      </c>
      <c r="G41" s="50">
        <f t="shared" si="14"/>
        <v>6.3451001233493362E-3</v>
      </c>
      <c r="H41" s="50">
        <f t="shared" si="14"/>
        <v>34.870723485844657</v>
      </c>
      <c r="I41" s="50">
        <f t="shared" si="14"/>
        <v>74.693941824784446</v>
      </c>
      <c r="J41" s="50">
        <f t="shared" si="14"/>
        <v>563.0452217490606</v>
      </c>
      <c r="K41" s="50">
        <f t="shared" si="14"/>
        <v>15274.716856580553</v>
      </c>
      <c r="L41" s="50">
        <f t="shared" si="14"/>
        <v>6.0444195281518045</v>
      </c>
      <c r="M41" s="50">
        <f t="shared" ref="M41" si="15">M16/M28</f>
        <v>17718.757482872898</v>
      </c>
      <c r="N41" s="13"/>
      <c r="O41" s="35"/>
    </row>
    <row r="42" spans="1:15" x14ac:dyDescent="0.4">
      <c r="A42" s="42" t="s">
        <v>26</v>
      </c>
      <c r="B42" s="50">
        <f t="shared" ref="B42:L42" si="16">B17/B29</f>
        <v>663.89688866612744</v>
      </c>
      <c r="C42" s="50">
        <f t="shared" si="16"/>
        <v>623.07311878781616</v>
      </c>
      <c r="D42" s="50">
        <f t="shared" si="16"/>
        <v>664.60320553924396</v>
      </c>
      <c r="E42" s="50">
        <f t="shared" si="16"/>
        <v>723.43126629719382</v>
      </c>
      <c r="F42" s="50">
        <f t="shared" si="16"/>
        <v>581.85987469218094</v>
      </c>
      <c r="G42" s="50">
        <f t="shared" si="16"/>
        <v>762.20080244422206</v>
      </c>
      <c r="H42" s="50">
        <f t="shared" si="16"/>
        <v>661.86630732606068</v>
      </c>
      <c r="I42" s="50">
        <f t="shared" si="16"/>
        <v>595.56426538595326</v>
      </c>
      <c r="J42" s="50">
        <f t="shared" si="16"/>
        <v>621.9804281403957</v>
      </c>
      <c r="K42" s="50">
        <f t="shared" si="16"/>
        <v>575.77342928536689</v>
      </c>
      <c r="L42" s="50">
        <f t="shared" si="16"/>
        <v>433.52384802804636</v>
      </c>
      <c r="M42" s="50">
        <f t="shared" ref="M42" si="17">M17/M29</f>
        <v>6907.7734345926065</v>
      </c>
      <c r="N42" s="13"/>
      <c r="O42" s="35"/>
    </row>
    <row r="43" spans="1:15" x14ac:dyDescent="0.4">
      <c r="A43" s="43" t="s">
        <v>47</v>
      </c>
      <c r="B43" s="49">
        <f t="shared" ref="B43:L43" si="18">B18/B30</f>
        <v>31.644166277740478</v>
      </c>
      <c r="C43" s="49">
        <f t="shared" si="18"/>
        <v>37.022423787395979</v>
      </c>
      <c r="D43" s="49">
        <f t="shared" si="18"/>
        <v>81.799544449178953</v>
      </c>
      <c r="E43" s="49">
        <f t="shared" si="18"/>
        <v>28.329658742720234</v>
      </c>
      <c r="F43" s="49">
        <f t="shared" si="18"/>
        <v>190.05261130050064</v>
      </c>
      <c r="G43" s="49">
        <f t="shared" si="18"/>
        <v>27.141439060354482</v>
      </c>
      <c r="H43" s="49">
        <f t="shared" si="18"/>
        <v>46.340567612264223</v>
      </c>
      <c r="I43" s="49">
        <f t="shared" si="18"/>
        <v>41.087385858647224</v>
      </c>
      <c r="J43" s="49">
        <f t="shared" si="18"/>
        <v>39.58647678618523</v>
      </c>
      <c r="K43" s="49">
        <f t="shared" si="18"/>
        <v>325.88488235831159</v>
      </c>
      <c r="L43" s="49">
        <f t="shared" si="18"/>
        <v>14.69640133452374</v>
      </c>
      <c r="M43" s="49">
        <f t="shared" ref="M43" si="19">M18/M30</f>
        <v>863.58555756782255</v>
      </c>
      <c r="N43" s="13"/>
      <c r="O43" s="35"/>
    </row>
    <row r="44" spans="1:15" s="20" customFormat="1" x14ac:dyDescent="0.4">
      <c r="A44" s="18" t="s">
        <v>34</v>
      </c>
      <c r="B44" s="19">
        <f t="shared" ref="B44:M44" si="20">SUM(B34:B43)</f>
        <v>1801.6472078935924</v>
      </c>
      <c r="C44" s="19">
        <f t="shared" si="20"/>
        <v>2321.6436142915613</v>
      </c>
      <c r="D44" s="19">
        <f t="shared" si="20"/>
        <v>4195.9609375479795</v>
      </c>
      <c r="E44" s="19">
        <f t="shared" si="20"/>
        <v>1891.2991553666616</v>
      </c>
      <c r="F44" s="19">
        <f t="shared" si="20"/>
        <v>11560.844829424184</v>
      </c>
      <c r="G44" s="19">
        <f t="shared" si="20"/>
        <v>1742.6714823271875</v>
      </c>
      <c r="H44" s="19">
        <f t="shared" si="20"/>
        <v>3191.6776289657887</v>
      </c>
      <c r="I44" s="19">
        <f t="shared" si="20"/>
        <v>2700.0853627408014</v>
      </c>
      <c r="J44" s="19">
        <f t="shared" si="20"/>
        <v>2902.3459734830722</v>
      </c>
      <c r="K44" s="19">
        <f t="shared" si="20"/>
        <v>36792.009107935257</v>
      </c>
      <c r="L44" s="19">
        <f t="shared" si="20"/>
        <v>1441.6183811022347</v>
      </c>
      <c r="M44" s="19">
        <f t="shared" si="20"/>
        <v>70541.803681078323</v>
      </c>
    </row>
    <row r="46" spans="1:15" x14ac:dyDescent="0.4">
      <c r="A46" s="36" t="s">
        <v>93</v>
      </c>
      <c r="B46" s="37" t="s">
        <v>35</v>
      </c>
      <c r="C46" s="37" t="s">
        <v>36</v>
      </c>
      <c r="D46" s="37" t="s">
        <v>37</v>
      </c>
      <c r="E46" s="37" t="s">
        <v>38</v>
      </c>
      <c r="F46" s="37" t="s">
        <v>39</v>
      </c>
      <c r="G46" s="37" t="s">
        <v>40</v>
      </c>
      <c r="H46" s="37" t="s">
        <v>41</v>
      </c>
      <c r="I46" s="37" t="s">
        <v>42</v>
      </c>
      <c r="J46" s="37" t="s">
        <v>43</v>
      </c>
      <c r="K46" s="37" t="s">
        <v>44</v>
      </c>
      <c r="L46" s="37" t="s">
        <v>45</v>
      </c>
      <c r="M46" s="38"/>
    </row>
    <row r="47" spans="1:15" x14ac:dyDescent="0.4">
      <c r="A47" s="42" t="s">
        <v>25</v>
      </c>
      <c r="B47" s="23">
        <v>0.03</v>
      </c>
      <c r="C47" s="23">
        <v>0.1</v>
      </c>
      <c r="D47" s="23">
        <v>0.03</v>
      </c>
      <c r="E47" s="23">
        <v>0.03</v>
      </c>
      <c r="F47" s="23">
        <v>0.06</v>
      </c>
      <c r="G47" s="23">
        <v>0.05</v>
      </c>
      <c r="H47" s="23">
        <v>0.03</v>
      </c>
      <c r="I47" s="23">
        <v>0.03</v>
      </c>
      <c r="J47" s="23">
        <v>0.03</v>
      </c>
      <c r="K47" s="23">
        <v>0.03</v>
      </c>
      <c r="L47" s="23">
        <v>0.03</v>
      </c>
    </row>
    <row r="48" spans="1:15" x14ac:dyDescent="0.4">
      <c r="A48" s="42" t="s">
        <v>30</v>
      </c>
      <c r="B48" s="23">
        <v>0.06</v>
      </c>
      <c r="C48" s="23">
        <v>0.12</v>
      </c>
      <c r="D48" s="23">
        <v>7.0000000000000007E-2</v>
      </c>
      <c r="E48" s="23">
        <v>0.06</v>
      </c>
      <c r="F48" s="23">
        <v>7.0000000000000007E-2</v>
      </c>
      <c r="G48" s="23">
        <v>7.0000000000000007E-2</v>
      </c>
      <c r="H48" s="23">
        <v>0.12</v>
      </c>
      <c r="I48" s="23">
        <v>0.06</v>
      </c>
      <c r="J48" s="23">
        <v>7.0000000000000007E-2</v>
      </c>
      <c r="K48" s="23">
        <v>0.11</v>
      </c>
      <c r="L48" s="23">
        <v>0.13</v>
      </c>
    </row>
    <row r="49" spans="1:13" x14ac:dyDescent="0.4">
      <c r="A49" s="42" t="s">
        <v>31</v>
      </c>
      <c r="B49" s="23">
        <v>0.08</v>
      </c>
      <c r="C49" s="23">
        <v>0.13</v>
      </c>
      <c r="D49" s="23">
        <v>0.08</v>
      </c>
      <c r="E49" s="23">
        <v>0.08</v>
      </c>
      <c r="F49" s="23">
        <v>0.09</v>
      </c>
      <c r="G49" s="23">
        <v>0.08</v>
      </c>
      <c r="H49" s="23">
        <v>0.14000000000000001</v>
      </c>
      <c r="I49" s="23">
        <v>0.08</v>
      </c>
      <c r="J49" s="23">
        <v>0.09</v>
      </c>
      <c r="K49" s="23">
        <v>0.13</v>
      </c>
      <c r="L49" s="23">
        <v>0.14000000000000001</v>
      </c>
    </row>
    <row r="50" spans="1:13" x14ac:dyDescent="0.4">
      <c r="A50" s="42" t="s">
        <v>32</v>
      </c>
      <c r="B50" s="23">
        <v>0.2</v>
      </c>
      <c r="C50" s="23">
        <v>0</v>
      </c>
      <c r="D50" s="23">
        <v>0.2</v>
      </c>
      <c r="E50" s="23">
        <v>0.2</v>
      </c>
      <c r="F50" s="23">
        <v>0.2</v>
      </c>
      <c r="G50" s="23">
        <v>0.25</v>
      </c>
      <c r="H50" s="23">
        <v>0</v>
      </c>
      <c r="I50" s="23">
        <v>0.2</v>
      </c>
      <c r="J50" s="23">
        <v>0</v>
      </c>
      <c r="K50" s="23">
        <v>0</v>
      </c>
      <c r="L50" s="23">
        <v>0</v>
      </c>
    </row>
    <row r="51" spans="1:13" x14ac:dyDescent="0.4">
      <c r="A51" s="42" t="s">
        <v>33</v>
      </c>
      <c r="B51" s="23">
        <v>0.43</v>
      </c>
      <c r="C51" s="23">
        <v>0.4</v>
      </c>
      <c r="D51" s="23">
        <v>0.41</v>
      </c>
      <c r="E51" s="23">
        <v>0.35</v>
      </c>
      <c r="F51" s="23">
        <v>0.35</v>
      </c>
      <c r="G51" s="23">
        <v>0.35</v>
      </c>
      <c r="H51" s="23">
        <v>0.5</v>
      </c>
      <c r="I51" s="23">
        <v>0.5</v>
      </c>
      <c r="J51" s="23">
        <v>0.5</v>
      </c>
      <c r="K51" s="23">
        <v>0.5</v>
      </c>
      <c r="L51" s="23">
        <v>0.5</v>
      </c>
    </row>
    <row r="52" spans="1:13" x14ac:dyDescent="0.4">
      <c r="A52" s="42" t="s">
        <v>27</v>
      </c>
      <c r="B52" s="23">
        <v>0</v>
      </c>
      <c r="C52" s="23">
        <v>0.05</v>
      </c>
      <c r="D52" s="23">
        <v>0.1</v>
      </c>
      <c r="E52" s="23">
        <v>0.1</v>
      </c>
      <c r="F52" s="23">
        <v>0.01</v>
      </c>
      <c r="G52" s="23">
        <v>0</v>
      </c>
      <c r="H52" s="23">
        <v>0.01</v>
      </c>
      <c r="I52" s="23">
        <v>0.01</v>
      </c>
      <c r="J52" s="23">
        <v>0.01</v>
      </c>
      <c r="K52" s="23">
        <v>0.01</v>
      </c>
      <c r="L52" s="23">
        <v>0</v>
      </c>
    </row>
    <row r="53" spans="1:13" x14ac:dyDescent="0.4">
      <c r="A53" s="42" t="s">
        <v>28</v>
      </c>
      <c r="B53" s="23">
        <v>0</v>
      </c>
      <c r="C53" s="23">
        <v>0</v>
      </c>
      <c r="D53" s="23">
        <v>0</v>
      </c>
      <c r="E53" s="23">
        <v>0</v>
      </c>
      <c r="F53" s="23">
        <v>0.01</v>
      </c>
      <c r="G53" s="23">
        <v>0</v>
      </c>
      <c r="H53" s="23">
        <v>0</v>
      </c>
      <c r="I53" s="23">
        <v>0</v>
      </c>
      <c r="J53" s="23">
        <v>0</v>
      </c>
      <c r="K53" s="23">
        <v>0.01</v>
      </c>
      <c r="L53" s="23">
        <v>0</v>
      </c>
    </row>
    <row r="54" spans="1:13" x14ac:dyDescent="0.4">
      <c r="A54" s="42" t="s">
        <v>29</v>
      </c>
      <c r="B54" s="23">
        <v>0</v>
      </c>
      <c r="C54" s="23">
        <v>0</v>
      </c>
      <c r="D54" s="23">
        <v>0</v>
      </c>
      <c r="E54" s="23">
        <v>0.05</v>
      </c>
      <c r="F54" s="23">
        <v>0.1</v>
      </c>
      <c r="G54" s="23">
        <v>0</v>
      </c>
      <c r="H54" s="23">
        <v>0</v>
      </c>
      <c r="I54" s="23">
        <v>0</v>
      </c>
      <c r="J54" s="23">
        <v>0.1</v>
      </c>
      <c r="K54" s="23">
        <v>0.1</v>
      </c>
      <c r="L54" s="23">
        <v>0</v>
      </c>
    </row>
    <row r="55" spans="1:13" x14ac:dyDescent="0.4">
      <c r="A55" s="42" t="s">
        <v>26</v>
      </c>
      <c r="B55" s="23">
        <v>0.17</v>
      </c>
      <c r="C55" s="23">
        <v>0.17</v>
      </c>
      <c r="D55" s="23">
        <v>0.08</v>
      </c>
      <c r="E55" s="23">
        <v>0.1</v>
      </c>
      <c r="F55" s="23">
        <v>0.08</v>
      </c>
      <c r="G55" s="23">
        <v>0.17</v>
      </c>
      <c r="H55" s="23">
        <v>0.17</v>
      </c>
      <c r="I55" s="23">
        <v>0.09</v>
      </c>
      <c r="J55" s="23">
        <v>0.17</v>
      </c>
      <c r="K55" s="23">
        <v>0.08</v>
      </c>
      <c r="L55" s="23">
        <v>0.17</v>
      </c>
    </row>
    <row r="56" spans="1:13" x14ac:dyDescent="0.4">
      <c r="A56" s="43" t="s">
        <v>47</v>
      </c>
      <c r="B56" s="39">
        <v>0.03</v>
      </c>
      <c r="C56" s="39">
        <v>0.03</v>
      </c>
      <c r="D56" s="39">
        <v>0.03</v>
      </c>
      <c r="E56" s="39">
        <v>0.03</v>
      </c>
      <c r="F56" s="39">
        <v>0.03</v>
      </c>
      <c r="G56" s="39">
        <v>0.03</v>
      </c>
      <c r="H56" s="39">
        <v>0.03</v>
      </c>
      <c r="I56" s="39">
        <v>0.03</v>
      </c>
      <c r="J56" s="39">
        <v>0.03</v>
      </c>
      <c r="K56" s="39">
        <v>0.03</v>
      </c>
      <c r="L56" s="39">
        <v>0.03</v>
      </c>
      <c r="M56" s="27"/>
    </row>
    <row r="57" spans="1:13" x14ac:dyDescent="0.4">
      <c r="A57" s="18" t="s">
        <v>34</v>
      </c>
      <c r="B57" s="22">
        <f t="shared" ref="B57:L57" si="21">SUM(B47:B56)</f>
        <v>1</v>
      </c>
      <c r="C57" s="22">
        <f t="shared" si="21"/>
        <v>1</v>
      </c>
      <c r="D57" s="22">
        <f t="shared" si="21"/>
        <v>1</v>
      </c>
      <c r="E57" s="22">
        <f t="shared" si="21"/>
        <v>1</v>
      </c>
      <c r="F57" s="22">
        <f t="shared" si="21"/>
        <v>1</v>
      </c>
      <c r="G57" s="22">
        <f t="shared" si="21"/>
        <v>1</v>
      </c>
      <c r="H57" s="22">
        <f t="shared" si="21"/>
        <v>1</v>
      </c>
      <c r="I57" s="22">
        <f t="shared" si="21"/>
        <v>1</v>
      </c>
      <c r="J57" s="22">
        <f t="shared" si="21"/>
        <v>1</v>
      </c>
      <c r="K57" s="22">
        <f t="shared" si="21"/>
        <v>1</v>
      </c>
      <c r="L57" s="22">
        <f t="shared" si="21"/>
        <v>1</v>
      </c>
      <c r="M57" s="19"/>
    </row>
    <row r="58" spans="1:13" x14ac:dyDescent="0.4">
      <c r="A58" s="15"/>
      <c r="B58" s="21"/>
    </row>
    <row r="59" spans="1:13" x14ac:dyDescent="0.4">
      <c r="A59" s="36" t="s">
        <v>92</v>
      </c>
      <c r="B59" s="37" t="s">
        <v>35</v>
      </c>
      <c r="C59" s="37" t="s">
        <v>36</v>
      </c>
      <c r="D59" s="37" t="s">
        <v>37</v>
      </c>
      <c r="E59" s="37" t="s">
        <v>38</v>
      </c>
      <c r="F59" s="37" t="s">
        <v>39</v>
      </c>
      <c r="G59" s="37" t="s">
        <v>40</v>
      </c>
      <c r="H59" s="37" t="s">
        <v>41</v>
      </c>
      <c r="I59" s="37" t="s">
        <v>42</v>
      </c>
      <c r="J59" s="37" t="s">
        <v>43</v>
      </c>
      <c r="K59" s="37" t="s">
        <v>44</v>
      </c>
      <c r="L59" s="37" t="s">
        <v>45</v>
      </c>
      <c r="M59" s="37" t="s">
        <v>46</v>
      </c>
    </row>
    <row r="60" spans="1:13" x14ac:dyDescent="0.4">
      <c r="A60" s="42" t="s">
        <v>25</v>
      </c>
      <c r="B60" s="40">
        <f t="shared" ref="B60:J60" si="22">B34*B47</f>
        <v>5.7355808687609136</v>
      </c>
      <c r="C60" s="40">
        <f t="shared" si="22"/>
        <v>23.973617407186008</v>
      </c>
      <c r="D60" s="40">
        <f t="shared" si="22"/>
        <v>16.4594511569919</v>
      </c>
      <c r="E60" s="40">
        <f t="shared" si="22"/>
        <v>5.7241573052048764</v>
      </c>
      <c r="F60" s="40">
        <f t="shared" si="22"/>
        <v>71.161185245081469</v>
      </c>
      <c r="G60" s="40">
        <f t="shared" si="22"/>
        <v>10.763535439467232</v>
      </c>
      <c r="H60" s="40">
        <f t="shared" si="22"/>
        <v>11.715816390346982</v>
      </c>
      <c r="I60" s="40">
        <f t="shared" si="22"/>
        <v>8.9341786644516468</v>
      </c>
      <c r="J60" s="40">
        <f t="shared" si="22"/>
        <v>7.771831072624745</v>
      </c>
      <c r="K60" s="40">
        <f t="shared" ref="K60:L60" si="23">K34*K47</f>
        <v>77.42796181919816</v>
      </c>
      <c r="L60" s="40">
        <f t="shared" si="23"/>
        <v>5.7117817780191675</v>
      </c>
      <c r="M60" s="40">
        <f>SUM(B60:L60)</f>
        <v>245.37909714733311</v>
      </c>
    </row>
    <row r="61" spans="1:13" x14ac:dyDescent="0.4">
      <c r="A61" s="42" t="s">
        <v>30</v>
      </c>
      <c r="B61" s="40">
        <f t="shared" ref="B61:J61" si="24">B35*B48</f>
        <v>13.114964031279726</v>
      </c>
      <c r="C61" s="40">
        <f t="shared" si="24"/>
        <v>35.242509642317295</v>
      </c>
      <c r="D61" s="40">
        <f t="shared" si="24"/>
        <v>50.78343557151512</v>
      </c>
      <c r="E61" s="40">
        <f t="shared" si="24"/>
        <v>13.470644508340404</v>
      </c>
      <c r="F61" s="40">
        <f t="shared" si="24"/>
        <v>107.70688073432349</v>
      </c>
      <c r="G61" s="40">
        <f t="shared" si="24"/>
        <v>14.534169324636247</v>
      </c>
      <c r="H61" s="40">
        <f t="shared" si="24"/>
        <v>64.088799180204447</v>
      </c>
      <c r="I61" s="40">
        <f t="shared" si="24"/>
        <v>24.092830958864369</v>
      </c>
      <c r="J61" s="40">
        <f t="shared" si="24"/>
        <v>24.739385724368734</v>
      </c>
      <c r="K61" s="40">
        <f t="shared" ref="K61:L61" si="25">K35*K48</f>
        <v>405.3014202255282</v>
      </c>
      <c r="L61" s="40">
        <f t="shared" si="25"/>
        <v>32.073034882746946</v>
      </c>
      <c r="M61" s="40">
        <f t="shared" ref="M61:M69" si="26">SUM(B61:L61)</f>
        <v>785.1480747841249</v>
      </c>
    </row>
    <row r="62" spans="1:13" x14ac:dyDescent="0.4">
      <c r="A62" s="42" t="s">
        <v>31</v>
      </c>
      <c r="B62" s="40">
        <f t="shared" ref="B62:J62" si="27">B36*B49</f>
        <v>14.203988603988606</v>
      </c>
      <c r="C62" s="40">
        <f t="shared" si="27"/>
        <v>34.362962962962968</v>
      </c>
      <c r="D62" s="40">
        <f t="shared" si="27"/>
        <v>49.171509971509977</v>
      </c>
      <c r="E62" s="40">
        <f t="shared" si="27"/>
        <v>17.467806267806267</v>
      </c>
      <c r="F62" s="40">
        <f t="shared" si="27"/>
        <v>135.6307692307692</v>
      </c>
      <c r="G62" s="40">
        <f t="shared" si="27"/>
        <v>7.1931623931623943</v>
      </c>
      <c r="H62" s="40">
        <f t="shared" si="27"/>
        <v>64.527635327635338</v>
      </c>
      <c r="I62" s="40">
        <f t="shared" si="27"/>
        <v>29.615954415954413</v>
      </c>
      <c r="J62" s="40">
        <f t="shared" si="27"/>
        <v>26.882051282051282</v>
      </c>
      <c r="K62" s="40">
        <f t="shared" ref="K62:L62" si="28">K36*K49</f>
        <v>484.75555555555559</v>
      </c>
      <c r="L62" s="40">
        <f t="shared" si="28"/>
        <v>33.600000000000009</v>
      </c>
      <c r="M62" s="40">
        <f t="shared" si="26"/>
        <v>897.41139601139605</v>
      </c>
    </row>
    <row r="63" spans="1:13" x14ac:dyDescent="0.4">
      <c r="A63" s="42" t="s">
        <v>32</v>
      </c>
      <c r="B63" s="40">
        <f t="shared" ref="B63:J63" si="29">B37*B50</f>
        <v>42.92</v>
      </c>
      <c r="C63" s="40">
        <f t="shared" si="29"/>
        <v>0</v>
      </c>
      <c r="D63" s="40">
        <f t="shared" si="29"/>
        <v>59.160000000000004</v>
      </c>
      <c r="E63" s="40">
        <f t="shared" si="29"/>
        <v>43.6</v>
      </c>
      <c r="F63" s="40">
        <f t="shared" si="29"/>
        <v>47.824000000000012</v>
      </c>
      <c r="G63" s="40">
        <f t="shared" si="29"/>
        <v>85.696666666666658</v>
      </c>
      <c r="H63" s="40">
        <f t="shared" si="29"/>
        <v>0</v>
      </c>
      <c r="I63" s="40">
        <f t="shared" si="29"/>
        <v>0.32</v>
      </c>
      <c r="J63" s="40">
        <f t="shared" si="29"/>
        <v>0</v>
      </c>
      <c r="K63" s="40">
        <f t="shared" ref="K63:L63" si="30">K37*K50</f>
        <v>0</v>
      </c>
      <c r="L63" s="40">
        <f t="shared" si="30"/>
        <v>0</v>
      </c>
      <c r="M63" s="40">
        <f t="shared" si="26"/>
        <v>279.52066666666667</v>
      </c>
    </row>
    <row r="64" spans="1:13" x14ac:dyDescent="0.4">
      <c r="A64" s="42" t="s">
        <v>33</v>
      </c>
      <c r="B64" s="40">
        <f t="shared" ref="B64:J64" si="31">B38*B51</f>
        <v>125.59439999999999</v>
      </c>
      <c r="C64" s="40">
        <f t="shared" si="31"/>
        <v>234.96960000000004</v>
      </c>
      <c r="D64" s="40">
        <f t="shared" si="31"/>
        <v>429.73357333333331</v>
      </c>
      <c r="E64" s="40">
        <f t="shared" si="31"/>
        <v>100.75613333333331</v>
      </c>
      <c r="F64" s="40">
        <f t="shared" si="31"/>
        <v>865.01053333333334</v>
      </c>
      <c r="G64" s="40">
        <f t="shared" si="31"/>
        <v>34.202000000000005</v>
      </c>
      <c r="H64" s="40">
        <f t="shared" si="31"/>
        <v>465.84933333333333</v>
      </c>
      <c r="I64" s="40">
        <f t="shared" si="31"/>
        <v>342.94000000000005</v>
      </c>
      <c r="J64" s="40">
        <f t="shared" si="31"/>
        <v>318.9186666666667</v>
      </c>
      <c r="K64" s="40">
        <f t="shared" ref="K64:L64" si="32">K38*K51</f>
        <v>3096.4866666666662</v>
      </c>
      <c r="L64" s="40">
        <f t="shared" si="32"/>
        <v>155.12266666666667</v>
      </c>
      <c r="M64" s="40">
        <f t="shared" si="26"/>
        <v>6169.5835733333342</v>
      </c>
    </row>
    <row r="65" spans="1:14" x14ac:dyDescent="0.4">
      <c r="A65" s="42" t="s">
        <v>27</v>
      </c>
      <c r="B65" s="40">
        <f t="shared" ref="B65:J65" si="33">B39*B52</f>
        <v>0</v>
      </c>
      <c r="C65" s="40">
        <f t="shared" si="33"/>
        <v>12.515049455228988</v>
      </c>
      <c r="D65" s="40">
        <f t="shared" si="33"/>
        <v>20.739224811522323</v>
      </c>
      <c r="E65" s="40">
        <f t="shared" si="33"/>
        <v>0</v>
      </c>
      <c r="F65" s="40">
        <f t="shared" si="33"/>
        <v>16.484107996744466</v>
      </c>
      <c r="G65" s="40">
        <f t="shared" si="33"/>
        <v>0</v>
      </c>
      <c r="H65" s="40">
        <f t="shared" si="33"/>
        <v>1.1370816362179479</v>
      </c>
      <c r="I65" s="40">
        <f t="shared" si="33"/>
        <v>2.3170720134252525</v>
      </c>
      <c r="J65" s="40">
        <f t="shared" si="33"/>
        <v>1.2872622296806957</v>
      </c>
      <c r="K65" s="40">
        <f t="shared" ref="K65:L65" si="34">K39*K52</f>
        <v>29.056369106625926</v>
      </c>
      <c r="L65" s="40">
        <f t="shared" si="34"/>
        <v>0</v>
      </c>
      <c r="M65" s="40">
        <f t="shared" si="26"/>
        <v>83.536167249445597</v>
      </c>
    </row>
    <row r="66" spans="1:14" x14ac:dyDescent="0.4">
      <c r="A66" s="42" t="s">
        <v>28</v>
      </c>
      <c r="B66" s="40">
        <f t="shared" ref="B66:J66" si="35">B40*B53</f>
        <v>0</v>
      </c>
      <c r="C66" s="40">
        <f t="shared" si="35"/>
        <v>0</v>
      </c>
      <c r="D66" s="40">
        <f t="shared" si="35"/>
        <v>0</v>
      </c>
      <c r="E66" s="40">
        <f t="shared" si="35"/>
        <v>0</v>
      </c>
      <c r="F66" s="40">
        <f t="shared" si="35"/>
        <v>4.8050662827243134</v>
      </c>
      <c r="G66" s="40">
        <f t="shared" si="35"/>
        <v>0</v>
      </c>
      <c r="H66" s="40">
        <f t="shared" si="35"/>
        <v>0</v>
      </c>
      <c r="I66" s="40">
        <f t="shared" si="35"/>
        <v>0</v>
      </c>
      <c r="J66" s="40">
        <f t="shared" si="35"/>
        <v>0</v>
      </c>
      <c r="K66" s="40">
        <f t="shared" ref="K66:L66" si="36">K40*K53</f>
        <v>15.226443804996524</v>
      </c>
      <c r="L66" s="40">
        <f t="shared" si="36"/>
        <v>0</v>
      </c>
      <c r="M66" s="40">
        <f t="shared" si="26"/>
        <v>20.031510087720839</v>
      </c>
    </row>
    <row r="67" spans="1:14" x14ac:dyDescent="0.4">
      <c r="A67" s="42" t="s">
        <v>29</v>
      </c>
      <c r="B67" s="40">
        <f>B41*B54</f>
        <v>0</v>
      </c>
      <c r="C67" s="40">
        <f t="shared" ref="C67:J67" si="37">C41*C54</f>
        <v>0</v>
      </c>
      <c r="D67" s="40">
        <f t="shared" si="37"/>
        <v>0</v>
      </c>
      <c r="E67" s="40">
        <f t="shared" si="37"/>
        <v>0</v>
      </c>
      <c r="F67" s="40">
        <f t="shared" si="37"/>
        <v>171.77382229486727</v>
      </c>
      <c r="G67" s="40">
        <f t="shared" si="37"/>
        <v>0</v>
      </c>
      <c r="H67" s="40">
        <f t="shared" si="37"/>
        <v>0</v>
      </c>
      <c r="I67" s="40">
        <f t="shared" si="37"/>
        <v>0</v>
      </c>
      <c r="J67" s="40">
        <f t="shared" si="37"/>
        <v>56.304522174906062</v>
      </c>
      <c r="K67" s="40">
        <f t="shared" ref="K67:L67" si="38">K41*K54</f>
        <v>1527.4716856580553</v>
      </c>
      <c r="L67" s="40">
        <f t="shared" si="38"/>
        <v>0</v>
      </c>
      <c r="M67" s="40">
        <f t="shared" si="26"/>
        <v>1755.5500301278287</v>
      </c>
    </row>
    <row r="68" spans="1:14" x14ac:dyDescent="0.4">
      <c r="A68" s="42" t="s">
        <v>26</v>
      </c>
      <c r="B68" s="40">
        <f>B42*B55</f>
        <v>112.86247107324168</v>
      </c>
      <c r="C68" s="40">
        <f t="shared" ref="C68:J69" si="39">C42*C55</f>
        <v>105.92243019392875</v>
      </c>
      <c r="D68" s="40">
        <f t="shared" si="39"/>
        <v>53.168256443139519</v>
      </c>
      <c r="E68" s="40">
        <f t="shared" si="39"/>
        <v>72.343126629719379</v>
      </c>
      <c r="F68" s="40">
        <f t="shared" si="39"/>
        <v>46.548789975374476</v>
      </c>
      <c r="G68" s="40">
        <f t="shared" si="39"/>
        <v>129.57413641551776</v>
      </c>
      <c r="H68" s="40">
        <f t="shared" si="39"/>
        <v>112.51727224543032</v>
      </c>
      <c r="I68" s="40">
        <f t="shared" si="39"/>
        <v>53.60078388473579</v>
      </c>
      <c r="J68" s="40">
        <f t="shared" si="39"/>
        <v>105.73667278386728</v>
      </c>
      <c r="K68" s="40">
        <f t="shared" ref="K68:L68" si="40">K42*K55</f>
        <v>46.061874342829348</v>
      </c>
      <c r="L68" s="40">
        <f t="shared" si="40"/>
        <v>73.699054164767887</v>
      </c>
      <c r="M68" s="40">
        <f t="shared" si="26"/>
        <v>912.03486815255235</v>
      </c>
    </row>
    <row r="69" spans="1:14" x14ac:dyDescent="0.4">
      <c r="A69" s="43" t="s">
        <v>47</v>
      </c>
      <c r="B69" s="41">
        <f>B43*B56</f>
        <v>0.94932498833221435</v>
      </c>
      <c r="C69" s="41">
        <f t="shared" si="39"/>
        <v>1.1106727136218792</v>
      </c>
      <c r="D69" s="41">
        <f t="shared" si="39"/>
        <v>2.4539863334753687</v>
      </c>
      <c r="E69" s="41">
        <f t="shared" si="39"/>
        <v>0.84988976228160695</v>
      </c>
      <c r="F69" s="41">
        <f t="shared" si="39"/>
        <v>5.7015783390150192</v>
      </c>
      <c r="G69" s="41">
        <f t="shared" si="39"/>
        <v>0.81424317181063444</v>
      </c>
      <c r="H69" s="41">
        <f t="shared" si="39"/>
        <v>1.3902170283679267</v>
      </c>
      <c r="I69" s="41">
        <f t="shared" si="39"/>
        <v>1.2326215757594168</v>
      </c>
      <c r="J69" s="41">
        <f t="shared" si="39"/>
        <v>1.187594303585557</v>
      </c>
      <c r="K69" s="41">
        <f t="shared" ref="K69:L69" si="41">K43*K56</f>
        <v>9.7765464707493468</v>
      </c>
      <c r="L69" s="41">
        <f t="shared" si="41"/>
        <v>0.4408920400357122</v>
      </c>
      <c r="M69" s="41">
        <f t="shared" si="26"/>
        <v>25.907566727034684</v>
      </c>
    </row>
    <row r="70" spans="1:14" x14ac:dyDescent="0.4">
      <c r="A70" s="84" t="s">
        <v>34</v>
      </c>
      <c r="B70" s="86">
        <f t="shared" ref="B70:L70" si="42">SUM(B60:B69)</f>
        <v>315.38072956560313</v>
      </c>
      <c r="C70" s="86">
        <f t="shared" si="42"/>
        <v>448.09684237524584</v>
      </c>
      <c r="D70" s="86">
        <f t="shared" si="42"/>
        <v>681.66943762148753</v>
      </c>
      <c r="E70" s="86">
        <f t="shared" si="42"/>
        <v>254.21175780668582</v>
      </c>
      <c r="F70" s="86">
        <f t="shared" si="42"/>
        <v>1472.6467334322333</v>
      </c>
      <c r="G70" s="86">
        <f t="shared" si="42"/>
        <v>282.7779134112609</v>
      </c>
      <c r="H70" s="86">
        <f t="shared" si="42"/>
        <v>721.22615514153631</v>
      </c>
      <c r="I70" s="86">
        <f t="shared" si="42"/>
        <v>463.05344151319099</v>
      </c>
      <c r="J70" s="86">
        <f t="shared" si="42"/>
        <v>542.82798623775113</v>
      </c>
      <c r="K70" s="86">
        <f t="shared" si="42"/>
        <v>5691.5645236502041</v>
      </c>
      <c r="L70" s="86">
        <f t="shared" si="42"/>
        <v>300.6474295322364</v>
      </c>
      <c r="M70" s="86">
        <f>SUM(M60:M69)</f>
        <v>11174.102950287437</v>
      </c>
      <c r="N70" s="28"/>
    </row>
    <row r="71" spans="1:14" x14ac:dyDescent="0.4">
      <c r="A71" s="18" t="s">
        <v>62</v>
      </c>
      <c r="B71" s="22">
        <f t="shared" ref="B71:L71" si="43">B70/$M$70</f>
        <v>2.8224254865800252E-2</v>
      </c>
      <c r="C71" s="22">
        <f t="shared" si="43"/>
        <v>4.0101370496476337E-2</v>
      </c>
      <c r="D71" s="22">
        <f t="shared" si="43"/>
        <v>6.1004399248348842E-2</v>
      </c>
      <c r="E71" s="22">
        <f t="shared" si="43"/>
        <v>2.2750081947307155E-2</v>
      </c>
      <c r="F71" s="22">
        <f t="shared" si="43"/>
        <v>0.13179104756631507</v>
      </c>
      <c r="G71" s="22">
        <f t="shared" si="43"/>
        <v>2.5306542696922875E-2</v>
      </c>
      <c r="H71" s="22">
        <f t="shared" si="43"/>
        <v>6.4544434425761563E-2</v>
      </c>
      <c r="I71" s="22">
        <f t="shared" si="43"/>
        <v>4.1439876075356874E-2</v>
      </c>
      <c r="J71" s="22">
        <f t="shared" si="43"/>
        <v>4.8579110882792403E-2</v>
      </c>
      <c r="K71" s="22">
        <f t="shared" si="43"/>
        <v>0.50935314888107386</v>
      </c>
      <c r="L71" s="22">
        <f t="shared" si="43"/>
        <v>2.6905732913844568E-2</v>
      </c>
      <c r="M71" s="22">
        <f>SUM(B71:L71)</f>
        <v>0.99999999999999989</v>
      </c>
    </row>
    <row r="72" spans="1:14" x14ac:dyDescent="0.4">
      <c r="A72" s="15"/>
    </row>
    <row r="73" spans="1:14" x14ac:dyDescent="0.4">
      <c r="A73" s="1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ht="18.600000000000001" x14ac:dyDescent="0.45">
      <c r="A74" s="36" t="s">
        <v>88</v>
      </c>
      <c r="B74" s="37" t="s">
        <v>35</v>
      </c>
      <c r="C74" s="37" t="s">
        <v>36</v>
      </c>
      <c r="D74" s="37" t="s">
        <v>37</v>
      </c>
      <c r="E74" s="37" t="s">
        <v>38</v>
      </c>
      <c r="F74" s="37" t="s">
        <v>39</v>
      </c>
      <c r="G74" s="37" t="s">
        <v>40</v>
      </c>
      <c r="H74" s="37" t="s">
        <v>41</v>
      </c>
      <c r="I74" s="37" t="s">
        <v>42</v>
      </c>
      <c r="J74" s="37" t="s">
        <v>43</v>
      </c>
      <c r="K74" s="37" t="s">
        <v>44</v>
      </c>
      <c r="L74" s="37" t="s">
        <v>45</v>
      </c>
      <c r="M74" s="37" t="s">
        <v>46</v>
      </c>
    </row>
    <row r="75" spans="1:14" x14ac:dyDescent="0.4">
      <c r="A75" s="42" t="s">
        <v>25</v>
      </c>
      <c r="B75" s="81">
        <v>5.7355808687609136</v>
      </c>
      <c r="C75" s="81">
        <v>23.973617407186008</v>
      </c>
      <c r="D75" s="81">
        <v>16.4594511569919</v>
      </c>
      <c r="E75" s="81">
        <v>5.7241573052048764</v>
      </c>
      <c r="F75" s="81">
        <v>71.161185245081469</v>
      </c>
      <c r="G75" s="81">
        <v>10.763535439467232</v>
      </c>
      <c r="H75" s="81">
        <v>11.715816390346982</v>
      </c>
      <c r="I75" s="81">
        <v>8.9341786644516468</v>
      </c>
      <c r="J75" s="81">
        <v>7.771831072624745</v>
      </c>
      <c r="K75" s="81">
        <v>77.42796181919816</v>
      </c>
      <c r="L75" s="81">
        <v>5.7117817780191675</v>
      </c>
      <c r="M75" s="40">
        <f>SUM(B75:L75)</f>
        <v>245.37909714733311</v>
      </c>
    </row>
    <row r="76" spans="1:14" x14ac:dyDescent="0.4">
      <c r="A76" s="42" t="s">
        <v>30</v>
      </c>
      <c r="B76" s="81">
        <v>13.114964031279726</v>
      </c>
      <c r="C76" s="81">
        <v>35.242509642317295</v>
      </c>
      <c r="D76" s="81">
        <v>50.78343557151512</v>
      </c>
      <c r="E76" s="81">
        <v>13.470644508340404</v>
      </c>
      <c r="F76" s="81">
        <v>107.70688073432349</v>
      </c>
      <c r="G76" s="81">
        <v>14.534169324636247</v>
      </c>
      <c r="H76" s="81">
        <v>64.088799180204447</v>
      </c>
      <c r="I76" s="81">
        <v>24.092830958864369</v>
      </c>
      <c r="J76" s="81">
        <v>24.739385724368734</v>
      </c>
      <c r="K76" s="81">
        <v>405.3014202255282</v>
      </c>
      <c r="L76" s="81">
        <v>32.073034882746946</v>
      </c>
      <c r="M76" s="40">
        <f t="shared" ref="M76:M84" si="44">SUM(B76:L76)</f>
        <v>785.1480747841249</v>
      </c>
    </row>
    <row r="77" spans="1:14" x14ac:dyDescent="0.4">
      <c r="A77" s="42" t="s">
        <v>31</v>
      </c>
      <c r="B77" s="81">
        <v>14.203988603988606</v>
      </c>
      <c r="C77" s="81">
        <v>34.362962962962968</v>
      </c>
      <c r="D77" s="81">
        <v>49.171509971509977</v>
      </c>
      <c r="E77" s="81">
        <v>17.467806267806267</v>
      </c>
      <c r="F77" s="81">
        <v>135.6307692307692</v>
      </c>
      <c r="G77" s="81">
        <v>7.1931623931623943</v>
      </c>
      <c r="H77" s="81">
        <v>64.527635327635338</v>
      </c>
      <c r="I77" s="81">
        <v>29.615954415954413</v>
      </c>
      <c r="J77" s="81">
        <v>26.882051282051282</v>
      </c>
      <c r="K77" s="81">
        <v>484.75555555555559</v>
      </c>
      <c r="L77" s="81">
        <v>33.600000000000009</v>
      </c>
      <c r="M77" s="40">
        <f t="shared" si="44"/>
        <v>897.41139601139605</v>
      </c>
    </row>
    <row r="78" spans="1:14" x14ac:dyDescent="0.4">
      <c r="A78" s="42" t="s">
        <v>32</v>
      </c>
      <c r="B78" s="81">
        <v>42.92</v>
      </c>
      <c r="C78" s="81">
        <v>0</v>
      </c>
      <c r="D78" s="81">
        <v>59.160000000000004</v>
      </c>
      <c r="E78" s="81">
        <v>43.6</v>
      </c>
      <c r="F78" s="81">
        <v>47.824000000000012</v>
      </c>
      <c r="G78" s="81">
        <v>85.696666666666658</v>
      </c>
      <c r="H78" s="81">
        <v>0</v>
      </c>
      <c r="I78" s="81">
        <v>0.32</v>
      </c>
      <c r="J78" s="81">
        <v>0</v>
      </c>
      <c r="K78" s="81">
        <v>0</v>
      </c>
      <c r="L78" s="81">
        <v>0</v>
      </c>
      <c r="M78" s="40">
        <f t="shared" si="44"/>
        <v>279.52066666666667</v>
      </c>
    </row>
    <row r="79" spans="1:14" x14ac:dyDescent="0.4">
      <c r="A79" s="42" t="s">
        <v>33</v>
      </c>
      <c r="B79" s="81">
        <v>125.59439999999999</v>
      </c>
      <c r="C79" s="81">
        <v>234.96960000000004</v>
      </c>
      <c r="D79" s="81">
        <v>429.73357333333331</v>
      </c>
      <c r="E79" s="81">
        <v>100.75613333333331</v>
      </c>
      <c r="F79" s="81">
        <v>865.01053333333334</v>
      </c>
      <c r="G79" s="81">
        <v>34.202000000000005</v>
      </c>
      <c r="H79" s="81">
        <v>465.84933333333333</v>
      </c>
      <c r="I79" s="81">
        <v>342.94000000000005</v>
      </c>
      <c r="J79" s="81">
        <v>318.9186666666667</v>
      </c>
      <c r="K79" s="81">
        <v>3096.4866666666662</v>
      </c>
      <c r="L79" s="81">
        <v>155.12266666666667</v>
      </c>
      <c r="M79" s="40">
        <f t="shared" si="44"/>
        <v>6169.5835733333342</v>
      </c>
    </row>
    <row r="80" spans="1:14" x14ac:dyDescent="0.4">
      <c r="A80" s="42" t="s">
        <v>27</v>
      </c>
      <c r="B80" s="81">
        <v>0</v>
      </c>
      <c r="C80" s="81">
        <v>12.515049455228988</v>
      </c>
      <c r="D80" s="81">
        <v>20.739224811522323</v>
      </c>
      <c r="E80" s="81">
        <v>0</v>
      </c>
      <c r="F80" s="81">
        <v>16.484107996744466</v>
      </c>
      <c r="G80" s="81">
        <v>0</v>
      </c>
      <c r="H80" s="81">
        <v>1.1370816362179479</v>
      </c>
      <c r="I80" s="81">
        <v>2.3170720134252525</v>
      </c>
      <c r="J80" s="81">
        <v>1.2872622296806957</v>
      </c>
      <c r="K80" s="81">
        <v>29.056369106625926</v>
      </c>
      <c r="L80" s="81">
        <v>0</v>
      </c>
      <c r="M80" s="40">
        <f t="shared" si="44"/>
        <v>83.536167249445597</v>
      </c>
    </row>
    <row r="81" spans="1:15" x14ac:dyDescent="0.4">
      <c r="A81" s="42" t="s">
        <v>28</v>
      </c>
      <c r="B81" s="81">
        <v>0</v>
      </c>
      <c r="C81" s="81">
        <v>0</v>
      </c>
      <c r="D81" s="81">
        <v>0</v>
      </c>
      <c r="E81" s="81">
        <v>0</v>
      </c>
      <c r="F81" s="81">
        <v>4.8050662827243134</v>
      </c>
      <c r="G81" s="81">
        <v>0</v>
      </c>
      <c r="H81" s="81">
        <v>0</v>
      </c>
      <c r="I81" s="81">
        <v>0</v>
      </c>
      <c r="J81" s="81">
        <v>0</v>
      </c>
      <c r="K81" s="81">
        <v>15.226443804996524</v>
      </c>
      <c r="L81" s="81">
        <v>0</v>
      </c>
      <c r="M81" s="40">
        <f t="shared" si="44"/>
        <v>20.031510087720839</v>
      </c>
    </row>
    <row r="82" spans="1:15" x14ac:dyDescent="0.4">
      <c r="A82" s="42" t="s">
        <v>29</v>
      </c>
      <c r="B82" s="81">
        <v>0</v>
      </c>
      <c r="C82" s="81">
        <v>0</v>
      </c>
      <c r="D82" s="81">
        <v>0</v>
      </c>
      <c r="E82" s="81">
        <v>0</v>
      </c>
      <c r="F82" s="81">
        <v>171.77382229486727</v>
      </c>
      <c r="G82" s="81">
        <v>0</v>
      </c>
      <c r="H82" s="81">
        <v>0</v>
      </c>
      <c r="I82" s="81">
        <v>0</v>
      </c>
      <c r="J82" s="81">
        <v>56.304522174906062</v>
      </c>
      <c r="K82" s="81">
        <v>1527.625309184451</v>
      </c>
      <c r="L82" s="81">
        <v>0</v>
      </c>
      <c r="M82" s="40">
        <f t="shared" si="44"/>
        <v>1755.7036536542244</v>
      </c>
    </row>
    <row r="83" spans="1:15" x14ac:dyDescent="0.4">
      <c r="A83" s="42" t="s">
        <v>26</v>
      </c>
      <c r="B83" s="81">
        <v>112.86247107324168</v>
      </c>
      <c r="C83" s="81">
        <v>105.92243019392875</v>
      </c>
      <c r="D83" s="81">
        <v>53.168256443139519</v>
      </c>
      <c r="E83" s="81">
        <v>72.343126629719379</v>
      </c>
      <c r="F83" s="81">
        <v>46.548789975374476</v>
      </c>
      <c r="G83" s="81">
        <v>129.57413641551776</v>
      </c>
      <c r="H83" s="81">
        <v>112.51727224543032</v>
      </c>
      <c r="I83" s="81">
        <v>53.60078388473579</v>
      </c>
      <c r="J83" s="81">
        <v>105.73667278386728</v>
      </c>
      <c r="K83" s="81">
        <v>46.061874342829348</v>
      </c>
      <c r="L83" s="81">
        <v>73.699054164767887</v>
      </c>
      <c r="M83" s="40">
        <f t="shared" si="44"/>
        <v>912.03486815255235</v>
      </c>
    </row>
    <row r="84" spans="1:15" x14ac:dyDescent="0.4">
      <c r="A84" s="43" t="s">
        <v>47</v>
      </c>
      <c r="B84" s="82">
        <v>0.94932498833221435</v>
      </c>
      <c r="C84" s="82">
        <v>1.1106727136218792</v>
      </c>
      <c r="D84" s="82">
        <v>2.4539863334753687</v>
      </c>
      <c r="E84" s="82">
        <v>0.84988976228160695</v>
      </c>
      <c r="F84" s="82">
        <v>5.7015783390150192</v>
      </c>
      <c r="G84" s="82">
        <v>0.81424317181063444</v>
      </c>
      <c r="H84" s="82">
        <v>1.3902170283679267</v>
      </c>
      <c r="I84" s="82">
        <v>1.2326215757594168</v>
      </c>
      <c r="J84" s="82">
        <v>1.187594303585557</v>
      </c>
      <c r="K84" s="82">
        <v>9.7765464707493468</v>
      </c>
      <c r="L84" s="82">
        <v>0.4408920400357122</v>
      </c>
      <c r="M84" s="41">
        <f t="shared" si="44"/>
        <v>25.907566727034684</v>
      </c>
    </row>
    <row r="85" spans="1:15" x14ac:dyDescent="0.4">
      <c r="A85" s="18" t="s">
        <v>34</v>
      </c>
      <c r="B85" s="51">
        <f t="shared" ref="B85:L85" si="45">SUM(B75:B84)</f>
        <v>315.38072956560313</v>
      </c>
      <c r="C85" s="51">
        <f t="shared" si="45"/>
        <v>448.09684237524584</v>
      </c>
      <c r="D85" s="51">
        <f t="shared" si="45"/>
        <v>681.66943762148753</v>
      </c>
      <c r="E85" s="51">
        <f t="shared" si="45"/>
        <v>254.21175780668582</v>
      </c>
      <c r="F85" s="51">
        <f t="shared" si="45"/>
        <v>1472.6467334322333</v>
      </c>
      <c r="G85" s="51">
        <f t="shared" si="45"/>
        <v>282.7779134112609</v>
      </c>
      <c r="H85" s="51">
        <f t="shared" si="45"/>
        <v>721.22615514153631</v>
      </c>
      <c r="I85" s="51">
        <f t="shared" si="45"/>
        <v>463.05344151319099</v>
      </c>
      <c r="J85" s="51">
        <f t="shared" si="45"/>
        <v>542.82798623775113</v>
      </c>
      <c r="K85" s="51">
        <f t="shared" si="45"/>
        <v>5691.7181471765998</v>
      </c>
      <c r="L85" s="51">
        <f t="shared" si="45"/>
        <v>300.6474295322364</v>
      </c>
      <c r="M85" s="51">
        <f>SUM(M75:M84)</f>
        <v>11174.256573813833</v>
      </c>
      <c r="N85" s="28"/>
    </row>
    <row r="86" spans="1:15" x14ac:dyDescent="0.4">
      <c r="A86" s="18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8"/>
    </row>
    <row r="87" spans="1:15" x14ac:dyDescent="0.4">
      <c r="A87" s="18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28"/>
    </row>
    <row r="88" spans="1:15" x14ac:dyDescent="0.4">
      <c r="A88" s="36" t="s">
        <v>61</v>
      </c>
      <c r="B88" s="37" t="s">
        <v>35</v>
      </c>
      <c r="C88" s="37" t="s">
        <v>36</v>
      </c>
      <c r="D88" s="37" t="s">
        <v>37</v>
      </c>
      <c r="E88" s="37" t="s">
        <v>38</v>
      </c>
      <c r="F88" s="37" t="s">
        <v>39</v>
      </c>
      <c r="G88" s="37" t="s">
        <v>40</v>
      </c>
      <c r="H88" s="37" t="s">
        <v>41</v>
      </c>
      <c r="I88" s="37" t="s">
        <v>42</v>
      </c>
      <c r="J88" s="37" t="s">
        <v>43</v>
      </c>
      <c r="K88" s="37" t="s">
        <v>44</v>
      </c>
      <c r="L88" s="37" t="s">
        <v>45</v>
      </c>
      <c r="M88" s="37" t="s">
        <v>46</v>
      </c>
      <c r="N88" s="28"/>
    </row>
    <row r="89" spans="1:15" ht="18.600000000000001" x14ac:dyDescent="0.45">
      <c r="A89" s="42" t="s">
        <v>86</v>
      </c>
      <c r="B89" s="74">
        <f t="shared" ref="B89:M89" si="46">B70-B85</f>
        <v>0</v>
      </c>
      <c r="C89" s="74">
        <f t="shared" si="46"/>
        <v>0</v>
      </c>
      <c r="D89" s="74">
        <f t="shared" si="46"/>
        <v>0</v>
      </c>
      <c r="E89" s="74">
        <f t="shared" si="46"/>
        <v>0</v>
      </c>
      <c r="F89" s="74">
        <f t="shared" si="46"/>
        <v>0</v>
      </c>
      <c r="G89" s="74">
        <f t="shared" si="46"/>
        <v>0</v>
      </c>
      <c r="H89" s="74">
        <f t="shared" si="46"/>
        <v>0</v>
      </c>
      <c r="I89" s="74">
        <f t="shared" si="46"/>
        <v>0</v>
      </c>
      <c r="J89" s="74">
        <f t="shared" si="46"/>
        <v>0</v>
      </c>
      <c r="K89" s="74">
        <f t="shared" si="46"/>
        <v>-0.15362352639567689</v>
      </c>
      <c r="L89" s="74">
        <f t="shared" si="46"/>
        <v>0</v>
      </c>
      <c r="M89" s="74">
        <f t="shared" si="46"/>
        <v>-0.15362352639567689</v>
      </c>
    </row>
    <row r="90" spans="1:15" ht="18.600000000000001" x14ac:dyDescent="0.45">
      <c r="A90" s="42" t="s">
        <v>87</v>
      </c>
      <c r="B90" s="23">
        <f t="shared" ref="B90:M90" si="47">(B70-B85)/B85</f>
        <v>0</v>
      </c>
      <c r="C90" s="23">
        <f t="shared" si="47"/>
        <v>0</v>
      </c>
      <c r="D90" s="23">
        <f t="shared" si="47"/>
        <v>0</v>
      </c>
      <c r="E90" s="23">
        <f t="shared" si="47"/>
        <v>0</v>
      </c>
      <c r="F90" s="23">
        <f t="shared" si="47"/>
        <v>0</v>
      </c>
      <c r="G90" s="23">
        <f t="shared" si="47"/>
        <v>0</v>
      </c>
      <c r="H90" s="23">
        <f t="shared" si="47"/>
        <v>0</v>
      </c>
      <c r="I90" s="23">
        <f t="shared" si="47"/>
        <v>0</v>
      </c>
      <c r="J90" s="23">
        <f t="shared" si="47"/>
        <v>0</v>
      </c>
      <c r="K90" s="23">
        <f t="shared" si="47"/>
        <v>-2.6990712193273744E-5</v>
      </c>
      <c r="L90" s="23">
        <f t="shared" si="47"/>
        <v>0</v>
      </c>
      <c r="M90" s="23">
        <f t="shared" si="47"/>
        <v>-1.3747986309503933E-5</v>
      </c>
    </row>
    <row r="91" spans="1:15" x14ac:dyDescent="0.4">
      <c r="A91" s="18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1:15" ht="18.600000000000001" x14ac:dyDescent="0.45">
      <c r="A92" s="77" t="s">
        <v>89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</row>
    <row r="93" spans="1:15" x14ac:dyDescent="0.4">
      <c r="A93" s="42" t="s">
        <v>81</v>
      </c>
      <c r="B93" s="79">
        <v>6648770</v>
      </c>
      <c r="C93" s="79">
        <v>10836709</v>
      </c>
      <c r="D93" s="79">
        <v>19273190</v>
      </c>
      <c r="E93" s="79">
        <v>6768535</v>
      </c>
      <c r="F93" s="79">
        <v>48961949</v>
      </c>
      <c r="G93" s="79">
        <v>4709664</v>
      </c>
      <c r="H93" s="79">
        <v>13026830</v>
      </c>
      <c r="I93" s="79">
        <v>9552600</v>
      </c>
      <c r="J93" s="79">
        <v>11380098</v>
      </c>
      <c r="K93" s="79">
        <v>99166182</v>
      </c>
      <c r="L93" s="79">
        <v>8320240</v>
      </c>
      <c r="M93" s="24">
        <f>SUM(B93:L93)</f>
        <v>238644767</v>
      </c>
    </row>
    <row r="94" spans="1:15" x14ac:dyDescent="0.4">
      <c r="A94" s="42" t="s">
        <v>82</v>
      </c>
      <c r="B94" s="24">
        <f t="shared" ref="B94:L94" si="48">B93-B95</f>
        <v>4654139</v>
      </c>
      <c r="C94" s="24">
        <f t="shared" si="48"/>
        <v>7585696.3000000007</v>
      </c>
      <c r="D94" s="24">
        <f t="shared" si="48"/>
        <v>13491233</v>
      </c>
      <c r="E94" s="24">
        <f t="shared" si="48"/>
        <v>4737974.5</v>
      </c>
      <c r="F94" s="24">
        <f t="shared" si="48"/>
        <v>34273364.299999997</v>
      </c>
      <c r="G94" s="24">
        <f t="shared" si="48"/>
        <v>3296764.8</v>
      </c>
      <c r="H94" s="24">
        <f t="shared" si="48"/>
        <v>9118781</v>
      </c>
      <c r="I94" s="24">
        <f t="shared" si="48"/>
        <v>6686820</v>
      </c>
      <c r="J94" s="24">
        <f t="shared" si="48"/>
        <v>7966068.5999999996</v>
      </c>
      <c r="K94" s="24">
        <f t="shared" si="48"/>
        <v>69416327.400000006</v>
      </c>
      <c r="L94" s="24">
        <f t="shared" si="48"/>
        <v>5824168</v>
      </c>
      <c r="M94" s="24">
        <f>SUM(B94:L94)</f>
        <v>167051336.89999998</v>
      </c>
    </row>
    <row r="95" spans="1:15" x14ac:dyDescent="0.4">
      <c r="A95" s="42" t="s">
        <v>83</v>
      </c>
      <c r="B95" s="24">
        <f>B93*0.3</f>
        <v>1994631</v>
      </c>
      <c r="C95" s="24">
        <f t="shared" ref="C95:L95" si="49">C93*0.3</f>
        <v>3251012.6999999997</v>
      </c>
      <c r="D95" s="24">
        <f t="shared" si="49"/>
        <v>5781957</v>
      </c>
      <c r="E95" s="24">
        <f t="shared" si="49"/>
        <v>2030560.5</v>
      </c>
      <c r="F95" s="24">
        <f t="shared" si="49"/>
        <v>14688584.699999999</v>
      </c>
      <c r="G95" s="24">
        <f t="shared" si="49"/>
        <v>1412899.2</v>
      </c>
      <c r="H95" s="24">
        <f t="shared" si="49"/>
        <v>3908049</v>
      </c>
      <c r="I95" s="24">
        <f t="shared" si="49"/>
        <v>2865780</v>
      </c>
      <c r="J95" s="24">
        <f t="shared" si="49"/>
        <v>3414029.4</v>
      </c>
      <c r="K95" s="24">
        <f t="shared" si="49"/>
        <v>29749854.599999998</v>
      </c>
      <c r="L95" s="24">
        <f t="shared" si="49"/>
        <v>2496072</v>
      </c>
      <c r="M95" s="24">
        <f>SUM(B95:L95)</f>
        <v>71593430.099999994</v>
      </c>
    </row>
    <row r="96" spans="1:15" x14ac:dyDescent="0.4">
      <c r="A96" s="42" t="s">
        <v>77</v>
      </c>
      <c r="B96" s="24">
        <f t="shared" ref="B96:K96" si="50">$M$96</f>
        <v>6406.9971569987656</v>
      </c>
      <c r="C96" s="24">
        <f t="shared" si="50"/>
        <v>6406.9971569987656</v>
      </c>
      <c r="D96" s="24">
        <f t="shared" si="50"/>
        <v>6406.9971569987656</v>
      </c>
      <c r="E96" s="24">
        <f t="shared" si="50"/>
        <v>6406.9971569987656</v>
      </c>
      <c r="F96" s="24">
        <f t="shared" si="50"/>
        <v>6406.9971569987656</v>
      </c>
      <c r="G96" s="24">
        <f t="shared" si="50"/>
        <v>6406.9971569987656</v>
      </c>
      <c r="H96" s="24">
        <f t="shared" si="50"/>
        <v>6406.9971569987656</v>
      </c>
      <c r="I96" s="24">
        <f t="shared" si="50"/>
        <v>6406.9971569987656</v>
      </c>
      <c r="J96" s="24">
        <f t="shared" si="50"/>
        <v>6406.9971569987656</v>
      </c>
      <c r="K96" s="24">
        <f t="shared" si="50"/>
        <v>6406.9971569987656</v>
      </c>
      <c r="L96" s="24">
        <f>$M$96</f>
        <v>6406.9971569987656</v>
      </c>
      <c r="M96" s="79">
        <f>M95/M85</f>
        <v>6406.9971569987656</v>
      </c>
      <c r="O96" s="120"/>
    </row>
    <row r="97" spans="1:14" x14ac:dyDescent="0.4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4" ht="18.600000000000001" x14ac:dyDescent="0.45">
      <c r="A98" s="77" t="s">
        <v>97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</row>
    <row r="99" spans="1:14" ht="18.600000000000001" x14ac:dyDescent="0.45">
      <c r="A99" s="42" t="s">
        <v>103</v>
      </c>
      <c r="B99" s="75">
        <f t="shared" ref="B99:K99" si="51">$M$99</f>
        <v>1</v>
      </c>
      <c r="C99" s="75">
        <f t="shared" si="51"/>
        <v>1</v>
      </c>
      <c r="D99" s="75">
        <f t="shared" si="51"/>
        <v>1</v>
      </c>
      <c r="E99" s="75">
        <f t="shared" si="51"/>
        <v>1</v>
      </c>
      <c r="F99" s="75">
        <f t="shared" si="51"/>
        <v>1</v>
      </c>
      <c r="G99" s="75">
        <f t="shared" si="51"/>
        <v>1</v>
      </c>
      <c r="H99" s="75">
        <f t="shared" si="51"/>
        <v>1</v>
      </c>
      <c r="I99" s="75">
        <f t="shared" si="51"/>
        <v>1</v>
      </c>
      <c r="J99" s="75">
        <f t="shared" si="51"/>
        <v>1</v>
      </c>
      <c r="K99" s="75">
        <f t="shared" si="51"/>
        <v>1</v>
      </c>
      <c r="L99" s="75">
        <f>$M$99</f>
        <v>1</v>
      </c>
      <c r="M99" s="80">
        <v>1</v>
      </c>
    </row>
    <row r="100" spans="1:14" x14ac:dyDescent="0.4">
      <c r="A100" s="42" t="s">
        <v>85</v>
      </c>
      <c r="B100" s="24">
        <f>B93*B99</f>
        <v>6648770</v>
      </c>
      <c r="C100" s="24">
        <f>C93*C99</f>
        <v>10836709</v>
      </c>
      <c r="D100" s="24">
        <f>D93*D99</f>
        <v>19273190</v>
      </c>
      <c r="E100" s="24">
        <f>E93*E99</f>
        <v>6768535</v>
      </c>
      <c r="F100" s="24">
        <f>F93*F99</f>
        <v>48961949</v>
      </c>
      <c r="G100" s="24">
        <f t="shared" ref="G100:L100" si="52">G93*G99</f>
        <v>4709664</v>
      </c>
      <c r="H100" s="24">
        <f t="shared" si="52"/>
        <v>13026830</v>
      </c>
      <c r="I100" s="24">
        <f t="shared" si="52"/>
        <v>9552600</v>
      </c>
      <c r="J100" s="24">
        <f t="shared" si="52"/>
        <v>11380098</v>
      </c>
      <c r="K100" s="24">
        <f t="shared" si="52"/>
        <v>99166182</v>
      </c>
      <c r="L100" s="24">
        <f t="shared" si="52"/>
        <v>8320240</v>
      </c>
      <c r="M100" s="24">
        <f>SUM(B100:L100)</f>
        <v>238644767</v>
      </c>
    </row>
    <row r="101" spans="1:14" x14ac:dyDescent="0.4">
      <c r="A101" s="42" t="s">
        <v>69</v>
      </c>
      <c r="B101" s="24">
        <f t="shared" ref="B101:L101" si="53">B94*B99</f>
        <v>4654139</v>
      </c>
      <c r="C101" s="24">
        <f t="shared" si="53"/>
        <v>7585696.3000000007</v>
      </c>
      <c r="D101" s="24">
        <f t="shared" si="53"/>
        <v>13491233</v>
      </c>
      <c r="E101" s="24">
        <f t="shared" si="53"/>
        <v>4737974.5</v>
      </c>
      <c r="F101" s="24">
        <f t="shared" si="53"/>
        <v>34273364.299999997</v>
      </c>
      <c r="G101" s="24">
        <f t="shared" si="53"/>
        <v>3296764.8</v>
      </c>
      <c r="H101" s="24">
        <f t="shared" si="53"/>
        <v>9118781</v>
      </c>
      <c r="I101" s="24">
        <f t="shared" si="53"/>
        <v>6686820</v>
      </c>
      <c r="J101" s="24">
        <f t="shared" si="53"/>
        <v>7966068.5999999996</v>
      </c>
      <c r="K101" s="24">
        <f t="shared" si="53"/>
        <v>69416327.400000006</v>
      </c>
      <c r="L101" s="24">
        <f t="shared" si="53"/>
        <v>5824168</v>
      </c>
      <c r="M101" s="24">
        <f>SUM(B101:L101)</f>
        <v>167051336.89999998</v>
      </c>
      <c r="N101" s="26"/>
    </row>
    <row r="102" spans="1:14" x14ac:dyDescent="0.4">
      <c r="A102" s="42" t="s">
        <v>84</v>
      </c>
      <c r="B102" s="24">
        <f t="shared" ref="B102:L102" si="54">B95*B99</f>
        <v>1994631</v>
      </c>
      <c r="C102" s="24">
        <f t="shared" si="54"/>
        <v>3251012.6999999997</v>
      </c>
      <c r="D102" s="24">
        <f t="shared" si="54"/>
        <v>5781957</v>
      </c>
      <c r="E102" s="24">
        <f t="shared" si="54"/>
        <v>2030560.5</v>
      </c>
      <c r="F102" s="24">
        <f t="shared" si="54"/>
        <v>14688584.699999999</v>
      </c>
      <c r="G102" s="24">
        <f t="shared" si="54"/>
        <v>1412899.2</v>
      </c>
      <c r="H102" s="24">
        <f t="shared" si="54"/>
        <v>3908049</v>
      </c>
      <c r="I102" s="24">
        <f t="shared" si="54"/>
        <v>2865780</v>
      </c>
      <c r="J102" s="24">
        <f t="shared" si="54"/>
        <v>3414029.4</v>
      </c>
      <c r="K102" s="24">
        <f t="shared" si="54"/>
        <v>29749854.599999998</v>
      </c>
      <c r="L102" s="24">
        <f t="shared" si="54"/>
        <v>2496072</v>
      </c>
      <c r="M102" s="24">
        <f>SUM(B102:L102)</f>
        <v>71593430.099999994</v>
      </c>
    </row>
    <row r="103" spans="1:14" x14ac:dyDescent="0.4">
      <c r="A103" s="42" t="s">
        <v>78</v>
      </c>
      <c r="B103" s="24">
        <f t="shared" ref="B103:L103" si="55">B99*B96</f>
        <v>6406.9971569987656</v>
      </c>
      <c r="C103" s="24">
        <f t="shared" si="55"/>
        <v>6406.9971569987656</v>
      </c>
      <c r="D103" s="24">
        <f t="shared" si="55"/>
        <v>6406.9971569987656</v>
      </c>
      <c r="E103" s="24">
        <f t="shared" si="55"/>
        <v>6406.9971569987656</v>
      </c>
      <c r="F103" s="24">
        <f t="shared" si="55"/>
        <v>6406.9971569987656</v>
      </c>
      <c r="G103" s="24">
        <f t="shared" si="55"/>
        <v>6406.9971569987656</v>
      </c>
      <c r="H103" s="24">
        <f t="shared" si="55"/>
        <v>6406.9971569987656</v>
      </c>
      <c r="I103" s="24">
        <f t="shared" si="55"/>
        <v>6406.9971569987656</v>
      </c>
      <c r="J103" s="24">
        <f t="shared" si="55"/>
        <v>6406.9971569987656</v>
      </c>
      <c r="K103" s="24">
        <f t="shared" si="55"/>
        <v>6406.9971569987656</v>
      </c>
      <c r="L103" s="24">
        <f t="shared" si="55"/>
        <v>6406.9971569987656</v>
      </c>
      <c r="M103" s="24"/>
    </row>
    <row r="104" spans="1:14" x14ac:dyDescent="0.4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4" x14ac:dyDescent="0.4">
      <c r="A105" s="77" t="s">
        <v>71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</row>
    <row r="106" spans="1:14" x14ac:dyDescent="0.4">
      <c r="A106" s="42" t="s">
        <v>69</v>
      </c>
      <c r="B106" s="24">
        <f>B101</f>
        <v>4654139</v>
      </c>
      <c r="C106" s="24">
        <f t="shared" ref="C106:L106" si="56">C101</f>
        <v>7585696.3000000007</v>
      </c>
      <c r="D106" s="24">
        <f t="shared" si="56"/>
        <v>13491233</v>
      </c>
      <c r="E106" s="24">
        <f t="shared" si="56"/>
        <v>4737974.5</v>
      </c>
      <c r="F106" s="24">
        <f t="shared" si="56"/>
        <v>34273364.299999997</v>
      </c>
      <c r="G106" s="24">
        <f t="shared" si="56"/>
        <v>3296764.8</v>
      </c>
      <c r="H106" s="24">
        <f t="shared" si="56"/>
        <v>9118781</v>
      </c>
      <c r="I106" s="24">
        <f t="shared" si="56"/>
        <v>6686820</v>
      </c>
      <c r="J106" s="24">
        <f t="shared" si="56"/>
        <v>7966068.5999999996</v>
      </c>
      <c r="K106" s="24">
        <f t="shared" si="56"/>
        <v>69416327.400000006</v>
      </c>
      <c r="L106" s="24">
        <f t="shared" si="56"/>
        <v>5824168</v>
      </c>
      <c r="M106" s="24">
        <f>SUM(B106:L106)</f>
        <v>167051336.89999998</v>
      </c>
    </row>
    <row r="107" spans="1:14" ht="18.600000000000001" x14ac:dyDescent="0.45">
      <c r="A107" s="42" t="s">
        <v>98</v>
      </c>
      <c r="B107" s="75">
        <f t="shared" ref="B107:L107" si="57">B70-B85</f>
        <v>0</v>
      </c>
      <c r="C107" s="75">
        <f t="shared" si="57"/>
        <v>0</v>
      </c>
      <c r="D107" s="75">
        <f t="shared" si="57"/>
        <v>0</v>
      </c>
      <c r="E107" s="75">
        <f t="shared" si="57"/>
        <v>0</v>
      </c>
      <c r="F107" s="75">
        <f t="shared" si="57"/>
        <v>0</v>
      </c>
      <c r="G107" s="75">
        <f t="shared" si="57"/>
        <v>0</v>
      </c>
      <c r="H107" s="75">
        <f t="shared" si="57"/>
        <v>0</v>
      </c>
      <c r="I107" s="75">
        <f t="shared" si="57"/>
        <v>0</v>
      </c>
      <c r="J107" s="75">
        <f t="shared" si="57"/>
        <v>0</v>
      </c>
      <c r="K107" s="75">
        <f t="shared" si="57"/>
        <v>-0.15362352639567689</v>
      </c>
      <c r="L107" s="75">
        <f t="shared" si="57"/>
        <v>0</v>
      </c>
      <c r="M107" s="75">
        <f>SUM(B107:L107)</f>
        <v>-0.15362352639567689</v>
      </c>
    </row>
    <row r="108" spans="1:14" x14ac:dyDescent="0.4">
      <c r="A108" s="42" t="s">
        <v>79</v>
      </c>
      <c r="B108" s="24">
        <f t="shared" ref="B108:L108" si="58">B107*B103</f>
        <v>0</v>
      </c>
      <c r="C108" s="24">
        <f t="shared" si="58"/>
        <v>0</v>
      </c>
      <c r="D108" s="24">
        <f t="shared" si="58"/>
        <v>0</v>
      </c>
      <c r="E108" s="24">
        <f t="shared" si="58"/>
        <v>0</v>
      </c>
      <c r="F108" s="24">
        <f t="shared" si="58"/>
        <v>0</v>
      </c>
      <c r="G108" s="24">
        <f t="shared" si="58"/>
        <v>0</v>
      </c>
      <c r="H108" s="24">
        <f t="shared" si="58"/>
        <v>0</v>
      </c>
      <c r="I108" s="24">
        <f t="shared" si="58"/>
        <v>0</v>
      </c>
      <c r="J108" s="24">
        <f t="shared" si="58"/>
        <v>0</v>
      </c>
      <c r="K108" s="24">
        <f t="shared" si="58"/>
        <v>-984.26549686522662</v>
      </c>
      <c r="L108" s="24">
        <f t="shared" si="58"/>
        <v>0</v>
      </c>
      <c r="M108" s="24">
        <f>SUM(B108:L108)</f>
        <v>-984.26549686522662</v>
      </c>
    </row>
    <row r="109" spans="1:14" x14ac:dyDescent="0.4">
      <c r="A109" s="42" t="s">
        <v>99</v>
      </c>
      <c r="B109" s="24">
        <f>B102+B108</f>
        <v>1994631</v>
      </c>
      <c r="C109" s="24">
        <f t="shared" ref="C109:L109" si="59">C102+C108</f>
        <v>3251012.6999999997</v>
      </c>
      <c r="D109" s="24">
        <f t="shared" si="59"/>
        <v>5781957</v>
      </c>
      <c r="E109" s="24">
        <f t="shared" si="59"/>
        <v>2030560.5</v>
      </c>
      <c r="F109" s="24">
        <f t="shared" si="59"/>
        <v>14688584.699999999</v>
      </c>
      <c r="G109" s="24">
        <f t="shared" si="59"/>
        <v>1412899.2</v>
      </c>
      <c r="H109" s="24">
        <f t="shared" si="59"/>
        <v>3908049</v>
      </c>
      <c r="I109" s="24">
        <f t="shared" si="59"/>
        <v>2865780</v>
      </c>
      <c r="J109" s="24">
        <f t="shared" si="59"/>
        <v>3414029.4</v>
      </c>
      <c r="K109" s="24">
        <f t="shared" si="59"/>
        <v>29748870.334503133</v>
      </c>
      <c r="L109" s="24">
        <f t="shared" si="59"/>
        <v>2496072</v>
      </c>
      <c r="M109" s="24">
        <f>SUM(B109:L109)</f>
        <v>71592445.834503129</v>
      </c>
    </row>
    <row r="110" spans="1:14" x14ac:dyDescent="0.4">
      <c r="A110" s="76" t="s">
        <v>34</v>
      </c>
      <c r="B110" s="25">
        <f>B109+B106</f>
        <v>6648770</v>
      </c>
      <c r="C110" s="25">
        <f t="shared" ref="C110:L110" si="60">C109+C106</f>
        <v>10836709</v>
      </c>
      <c r="D110" s="25">
        <f t="shared" si="60"/>
        <v>19273190</v>
      </c>
      <c r="E110" s="25">
        <f t="shared" si="60"/>
        <v>6768535</v>
      </c>
      <c r="F110" s="25">
        <f t="shared" si="60"/>
        <v>48961949</v>
      </c>
      <c r="G110" s="25">
        <f t="shared" si="60"/>
        <v>4709664</v>
      </c>
      <c r="H110" s="25">
        <f t="shared" si="60"/>
        <v>13026830</v>
      </c>
      <c r="I110" s="25">
        <f t="shared" si="60"/>
        <v>9552600</v>
      </c>
      <c r="J110" s="25">
        <f t="shared" si="60"/>
        <v>11380098</v>
      </c>
      <c r="K110" s="25">
        <f t="shared" si="60"/>
        <v>99165197.734503135</v>
      </c>
      <c r="L110" s="25">
        <f t="shared" si="60"/>
        <v>8320240</v>
      </c>
      <c r="M110" s="25">
        <f>SUM(B110:L110)</f>
        <v>238643782.73450315</v>
      </c>
      <c r="N110" s="83"/>
    </row>
    <row r="111" spans="1:14" x14ac:dyDescent="0.4">
      <c r="A111" s="18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4" x14ac:dyDescent="0.4">
      <c r="A112" s="77" t="s">
        <v>70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</row>
    <row r="113" spans="1:14" x14ac:dyDescent="0.4">
      <c r="A113" s="42" t="s">
        <v>67</v>
      </c>
      <c r="B113" s="79">
        <v>4654139</v>
      </c>
      <c r="C113" s="79">
        <v>7585696.3000000007</v>
      </c>
      <c r="D113" s="79">
        <v>13491233</v>
      </c>
      <c r="E113" s="79">
        <v>4737974.5</v>
      </c>
      <c r="F113" s="79">
        <v>34273364.299999997</v>
      </c>
      <c r="G113" s="79">
        <v>3296764.8</v>
      </c>
      <c r="H113" s="79">
        <v>9118781</v>
      </c>
      <c r="I113" s="79">
        <v>6686820</v>
      </c>
      <c r="J113" s="79">
        <v>7966068.5999999996</v>
      </c>
      <c r="K113" s="79">
        <v>69416327.400000006</v>
      </c>
      <c r="L113" s="79">
        <v>5824168</v>
      </c>
      <c r="M113" s="24">
        <f>SUM(B113:L113)</f>
        <v>167051336.89999998</v>
      </c>
    </row>
    <row r="114" spans="1:14" x14ac:dyDescent="0.4">
      <c r="A114" s="42" t="s">
        <v>63</v>
      </c>
      <c r="B114" s="79">
        <v>1994631</v>
      </c>
      <c r="C114" s="79">
        <v>3251012.6999999997</v>
      </c>
      <c r="D114" s="79">
        <v>5781957</v>
      </c>
      <c r="E114" s="79">
        <v>2030560.5</v>
      </c>
      <c r="F114" s="79">
        <v>14688584.699999999</v>
      </c>
      <c r="G114" s="79">
        <v>1412899.2</v>
      </c>
      <c r="H114" s="79">
        <v>3908049</v>
      </c>
      <c r="I114" s="79">
        <v>2865780</v>
      </c>
      <c r="J114" s="79">
        <v>3414029.4</v>
      </c>
      <c r="K114" s="79">
        <v>29749854.599999998</v>
      </c>
      <c r="L114" s="79">
        <v>2496072</v>
      </c>
      <c r="M114" s="24">
        <f>SUM(B114:L114)</f>
        <v>71593430.099999994</v>
      </c>
    </row>
    <row r="115" spans="1:14" x14ac:dyDescent="0.4">
      <c r="A115" s="76" t="s">
        <v>34</v>
      </c>
      <c r="B115" s="25">
        <f t="shared" ref="B115:L115" si="61">SUM(B113:B114)</f>
        <v>6648770</v>
      </c>
      <c r="C115" s="25">
        <f t="shared" si="61"/>
        <v>10836709</v>
      </c>
      <c r="D115" s="25">
        <f t="shared" si="61"/>
        <v>19273190</v>
      </c>
      <c r="E115" s="25">
        <f t="shared" si="61"/>
        <v>6768535</v>
      </c>
      <c r="F115" s="25">
        <f t="shared" si="61"/>
        <v>48961949</v>
      </c>
      <c r="G115" s="25">
        <f t="shared" si="61"/>
        <v>4709664</v>
      </c>
      <c r="H115" s="25">
        <f t="shared" si="61"/>
        <v>13026830</v>
      </c>
      <c r="I115" s="25">
        <f t="shared" si="61"/>
        <v>9552600</v>
      </c>
      <c r="J115" s="25">
        <f t="shared" si="61"/>
        <v>11380098</v>
      </c>
      <c r="K115" s="25">
        <f t="shared" si="61"/>
        <v>99166182</v>
      </c>
      <c r="L115" s="25">
        <f t="shared" si="61"/>
        <v>8320240</v>
      </c>
      <c r="M115" s="25">
        <f>SUM(B115:L115)</f>
        <v>238644767</v>
      </c>
      <c r="N115" s="83"/>
    </row>
    <row r="116" spans="1:14" x14ac:dyDescent="0.4">
      <c r="A116" s="18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4" x14ac:dyDescent="0.4">
      <c r="A117" s="77" t="s">
        <v>65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</row>
    <row r="118" spans="1:14" x14ac:dyDescent="0.4">
      <c r="A118" s="42" t="s">
        <v>90</v>
      </c>
      <c r="B118" s="24">
        <f t="shared" ref="B118:L118" si="62">B114</f>
        <v>1994631</v>
      </c>
      <c r="C118" s="24">
        <f t="shared" si="62"/>
        <v>3251012.6999999997</v>
      </c>
      <c r="D118" s="24">
        <f t="shared" si="62"/>
        <v>5781957</v>
      </c>
      <c r="E118" s="24">
        <f t="shared" si="62"/>
        <v>2030560.5</v>
      </c>
      <c r="F118" s="24">
        <f t="shared" si="62"/>
        <v>14688584.699999999</v>
      </c>
      <c r="G118" s="24">
        <f t="shared" si="62"/>
        <v>1412899.2</v>
      </c>
      <c r="H118" s="24">
        <f t="shared" si="62"/>
        <v>3908049</v>
      </c>
      <c r="I118" s="24">
        <f t="shared" si="62"/>
        <v>2865780</v>
      </c>
      <c r="J118" s="24">
        <f t="shared" si="62"/>
        <v>3414029.4</v>
      </c>
      <c r="K118" s="24">
        <f t="shared" si="62"/>
        <v>29749854.599999998</v>
      </c>
      <c r="L118" s="24">
        <f t="shared" si="62"/>
        <v>2496072</v>
      </c>
      <c r="M118" s="24">
        <f>SUM(B118:L118)</f>
        <v>71593430.099999994</v>
      </c>
    </row>
    <row r="119" spans="1:14" ht="18.600000000000001" x14ac:dyDescent="0.45">
      <c r="A119" s="42" t="s">
        <v>104</v>
      </c>
      <c r="B119" s="75">
        <f t="shared" ref="B119:K119" si="63">$M$119</f>
        <v>1</v>
      </c>
      <c r="C119" s="75">
        <f t="shared" si="63"/>
        <v>1</v>
      </c>
      <c r="D119" s="75">
        <f t="shared" si="63"/>
        <v>1</v>
      </c>
      <c r="E119" s="75">
        <f t="shared" si="63"/>
        <v>1</v>
      </c>
      <c r="F119" s="75">
        <f t="shared" si="63"/>
        <v>1</v>
      </c>
      <c r="G119" s="75">
        <f t="shared" si="63"/>
        <v>1</v>
      </c>
      <c r="H119" s="75">
        <f t="shared" si="63"/>
        <v>1</v>
      </c>
      <c r="I119" s="75">
        <f t="shared" si="63"/>
        <v>1</v>
      </c>
      <c r="J119" s="75">
        <f t="shared" si="63"/>
        <v>1</v>
      </c>
      <c r="K119" s="75">
        <f t="shared" si="63"/>
        <v>1</v>
      </c>
      <c r="L119" s="75">
        <f>$M$119</f>
        <v>1</v>
      </c>
      <c r="M119" s="75">
        <f>M99</f>
        <v>1</v>
      </c>
    </row>
    <row r="120" spans="1:14" x14ac:dyDescent="0.4">
      <c r="A120" s="42" t="s">
        <v>91</v>
      </c>
      <c r="B120" s="24">
        <f t="shared" ref="B120:L120" si="64">B119*B118</f>
        <v>1994631</v>
      </c>
      <c r="C120" s="24">
        <f t="shared" si="64"/>
        <v>3251012.6999999997</v>
      </c>
      <c r="D120" s="24">
        <f t="shared" si="64"/>
        <v>5781957</v>
      </c>
      <c r="E120" s="24">
        <f t="shared" si="64"/>
        <v>2030560.5</v>
      </c>
      <c r="F120" s="24">
        <f t="shared" si="64"/>
        <v>14688584.699999999</v>
      </c>
      <c r="G120" s="24">
        <f t="shared" si="64"/>
        <v>1412899.2</v>
      </c>
      <c r="H120" s="24">
        <f t="shared" si="64"/>
        <v>3908049</v>
      </c>
      <c r="I120" s="24">
        <f t="shared" si="64"/>
        <v>2865780</v>
      </c>
      <c r="J120" s="24">
        <f t="shared" si="64"/>
        <v>3414029.4</v>
      </c>
      <c r="K120" s="24">
        <f t="shared" si="64"/>
        <v>29749854.599999998</v>
      </c>
      <c r="L120" s="24">
        <f t="shared" si="64"/>
        <v>2496072</v>
      </c>
      <c r="M120" s="24">
        <f>SUM(B120:L120)</f>
        <v>71593430.099999994</v>
      </c>
    </row>
    <row r="121" spans="1:14" x14ac:dyDescent="0.4">
      <c r="A121" s="42" t="s">
        <v>80</v>
      </c>
      <c r="B121" s="24">
        <f t="shared" ref="B121:L121" si="65">B108</f>
        <v>0</v>
      </c>
      <c r="C121" s="24">
        <f t="shared" si="65"/>
        <v>0</v>
      </c>
      <c r="D121" s="24">
        <f t="shared" si="65"/>
        <v>0</v>
      </c>
      <c r="E121" s="24">
        <f t="shared" si="65"/>
        <v>0</v>
      </c>
      <c r="F121" s="24">
        <f t="shared" si="65"/>
        <v>0</v>
      </c>
      <c r="G121" s="24">
        <f t="shared" si="65"/>
        <v>0</v>
      </c>
      <c r="H121" s="24">
        <f t="shared" si="65"/>
        <v>0</v>
      </c>
      <c r="I121" s="24">
        <f t="shared" si="65"/>
        <v>0</v>
      </c>
      <c r="J121" s="24">
        <f t="shared" si="65"/>
        <v>0</v>
      </c>
      <c r="K121" s="24">
        <f t="shared" si="65"/>
        <v>-984.26549686522662</v>
      </c>
      <c r="L121" s="24">
        <f t="shared" si="65"/>
        <v>0</v>
      </c>
      <c r="M121" s="24">
        <f>SUM(B121:L121)</f>
        <v>-984.26549686522662</v>
      </c>
    </row>
    <row r="122" spans="1:14" ht="18.600000000000001" x14ac:dyDescent="0.45">
      <c r="A122" s="42" t="s">
        <v>100</v>
      </c>
      <c r="B122" s="24">
        <f>B121+B120</f>
        <v>1994631</v>
      </c>
      <c r="C122" s="24">
        <f t="shared" ref="C122:L122" si="66">C121+C120</f>
        <v>3251012.6999999997</v>
      </c>
      <c r="D122" s="24">
        <f t="shared" si="66"/>
        <v>5781957</v>
      </c>
      <c r="E122" s="24">
        <f t="shared" si="66"/>
        <v>2030560.5</v>
      </c>
      <c r="F122" s="24">
        <f t="shared" si="66"/>
        <v>14688584.699999999</v>
      </c>
      <c r="G122" s="24">
        <f t="shared" si="66"/>
        <v>1412899.2</v>
      </c>
      <c r="H122" s="24">
        <f t="shared" si="66"/>
        <v>3908049</v>
      </c>
      <c r="I122" s="24">
        <f t="shared" si="66"/>
        <v>2865780</v>
      </c>
      <c r="J122" s="24">
        <f t="shared" si="66"/>
        <v>3414029.4</v>
      </c>
      <c r="K122" s="24">
        <f t="shared" si="66"/>
        <v>29748870.334503133</v>
      </c>
      <c r="L122" s="24">
        <f t="shared" si="66"/>
        <v>2496072</v>
      </c>
      <c r="M122" s="24">
        <f>SUM(B122:L122)</f>
        <v>71592445.834503129</v>
      </c>
    </row>
    <row r="123" spans="1:14" x14ac:dyDescent="0.4">
      <c r="A123" s="42" t="s">
        <v>64</v>
      </c>
      <c r="B123" s="24">
        <f t="shared" ref="B123:M123" si="67">B122-B118</f>
        <v>0</v>
      </c>
      <c r="C123" s="24">
        <f t="shared" si="67"/>
        <v>0</v>
      </c>
      <c r="D123" s="24">
        <f t="shared" si="67"/>
        <v>0</v>
      </c>
      <c r="E123" s="24">
        <f t="shared" si="67"/>
        <v>0</v>
      </c>
      <c r="F123" s="24">
        <f t="shared" si="67"/>
        <v>0</v>
      </c>
      <c r="G123" s="24">
        <f t="shared" si="67"/>
        <v>0</v>
      </c>
      <c r="H123" s="24">
        <f t="shared" si="67"/>
        <v>0</v>
      </c>
      <c r="I123" s="24">
        <f t="shared" si="67"/>
        <v>0</v>
      </c>
      <c r="J123" s="24">
        <f t="shared" si="67"/>
        <v>0</v>
      </c>
      <c r="K123" s="24">
        <f t="shared" si="67"/>
        <v>-984.26549686491489</v>
      </c>
      <c r="L123" s="24">
        <f t="shared" si="67"/>
        <v>0</v>
      </c>
      <c r="M123" s="24">
        <f t="shared" si="67"/>
        <v>-984.26549686491489</v>
      </c>
    </row>
    <row r="124" spans="1:14" x14ac:dyDescent="0.4">
      <c r="A124" s="42" t="s">
        <v>72</v>
      </c>
      <c r="B124" s="23">
        <f t="shared" ref="B124:L124" si="68">B123/B118</f>
        <v>0</v>
      </c>
      <c r="C124" s="23">
        <f t="shared" si="68"/>
        <v>0</v>
      </c>
      <c r="D124" s="23">
        <f t="shared" si="68"/>
        <v>0</v>
      </c>
      <c r="E124" s="23">
        <f t="shared" si="68"/>
        <v>0</v>
      </c>
      <c r="F124" s="23">
        <f t="shared" si="68"/>
        <v>0</v>
      </c>
      <c r="G124" s="23">
        <f t="shared" si="68"/>
        <v>0</v>
      </c>
      <c r="H124" s="23">
        <f t="shared" si="68"/>
        <v>0</v>
      </c>
      <c r="I124" s="23">
        <f t="shared" si="68"/>
        <v>0</v>
      </c>
      <c r="J124" s="23">
        <f t="shared" si="68"/>
        <v>0</v>
      </c>
      <c r="K124" s="23">
        <f t="shared" si="68"/>
        <v>-3.3084716214542945E-5</v>
      </c>
      <c r="L124" s="23">
        <f t="shared" si="68"/>
        <v>0</v>
      </c>
      <c r="M124" s="23"/>
    </row>
    <row r="125" spans="1:14" x14ac:dyDescent="0.4">
      <c r="A125" s="42" t="s">
        <v>73</v>
      </c>
      <c r="B125" s="23">
        <f t="shared" ref="B125:L125" si="69">IF(B124&lt;-0.05,-0.05,B124)</f>
        <v>0</v>
      </c>
      <c r="C125" s="23">
        <f t="shared" si="69"/>
        <v>0</v>
      </c>
      <c r="D125" s="23">
        <f t="shared" si="69"/>
        <v>0</v>
      </c>
      <c r="E125" s="23">
        <f t="shared" si="69"/>
        <v>0</v>
      </c>
      <c r="F125" s="23">
        <f t="shared" si="69"/>
        <v>0</v>
      </c>
      <c r="G125" s="23">
        <f t="shared" si="69"/>
        <v>0</v>
      </c>
      <c r="H125" s="23">
        <f t="shared" si="69"/>
        <v>0</v>
      </c>
      <c r="I125" s="23">
        <f t="shared" si="69"/>
        <v>0</v>
      </c>
      <c r="J125" s="23">
        <f t="shared" si="69"/>
        <v>0</v>
      </c>
      <c r="K125" s="23">
        <f t="shared" si="69"/>
        <v>-3.3084716214542945E-5</v>
      </c>
      <c r="L125" s="23">
        <f t="shared" si="69"/>
        <v>0</v>
      </c>
      <c r="M125" s="23"/>
    </row>
    <row r="126" spans="1:14" x14ac:dyDescent="0.4">
      <c r="A126" s="87" t="s">
        <v>74</v>
      </c>
      <c r="B126" s="88">
        <f>B118*(1+B125)</f>
        <v>1994631</v>
      </c>
      <c r="C126" s="89">
        <f t="shared" ref="C126:K126" si="70">C118*(1+C125)</f>
        <v>3251012.6999999997</v>
      </c>
      <c r="D126" s="89">
        <f t="shared" si="70"/>
        <v>5781957</v>
      </c>
      <c r="E126" s="89">
        <f t="shared" si="70"/>
        <v>2030560.5</v>
      </c>
      <c r="F126" s="89">
        <f t="shared" si="70"/>
        <v>14688584.699999999</v>
      </c>
      <c r="G126" s="89">
        <f t="shared" si="70"/>
        <v>1412899.2</v>
      </c>
      <c r="H126" s="89">
        <f t="shared" si="70"/>
        <v>3908049</v>
      </c>
      <c r="I126" s="89">
        <f t="shared" si="70"/>
        <v>2865780</v>
      </c>
      <c r="J126" s="89">
        <f t="shared" si="70"/>
        <v>3414029.4</v>
      </c>
      <c r="K126" s="89">
        <f t="shared" si="70"/>
        <v>29748870.334503133</v>
      </c>
      <c r="L126" s="89">
        <f>L118*(1+L125)</f>
        <v>2496072</v>
      </c>
      <c r="M126" s="89">
        <f>SUM(B126:L126)</f>
        <v>71592445.834503129</v>
      </c>
    </row>
    <row r="127" spans="1:14" x14ac:dyDescent="0.4">
      <c r="A127" s="42" t="s">
        <v>75</v>
      </c>
      <c r="B127" s="23">
        <f t="shared" ref="B127:L127" si="71">(B126-B118)/B118</f>
        <v>0</v>
      </c>
      <c r="C127" s="23">
        <f t="shared" si="71"/>
        <v>0</v>
      </c>
      <c r="D127" s="23">
        <f t="shared" si="71"/>
        <v>0</v>
      </c>
      <c r="E127" s="23">
        <f t="shared" si="71"/>
        <v>0</v>
      </c>
      <c r="F127" s="23">
        <f t="shared" si="71"/>
        <v>0</v>
      </c>
      <c r="G127" s="23">
        <f t="shared" si="71"/>
        <v>0</v>
      </c>
      <c r="H127" s="23">
        <f t="shared" si="71"/>
        <v>0</v>
      </c>
      <c r="I127" s="23">
        <f t="shared" si="71"/>
        <v>0</v>
      </c>
      <c r="J127" s="23">
        <f t="shared" si="71"/>
        <v>0</v>
      </c>
      <c r="K127" s="23">
        <f t="shared" si="71"/>
        <v>-3.3084716214542945E-5</v>
      </c>
      <c r="L127" s="23">
        <f t="shared" si="71"/>
        <v>0</v>
      </c>
      <c r="M127" s="23"/>
    </row>
    <row r="128" spans="1:14" x14ac:dyDescent="0.4">
      <c r="A128" s="18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 x14ac:dyDescent="0.4">
      <c r="A129" s="77" t="s">
        <v>66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</row>
    <row r="130" spans="1:13" x14ac:dyDescent="0.4">
      <c r="A130" s="42" t="s">
        <v>69</v>
      </c>
      <c r="B130" s="24">
        <f t="shared" ref="B130:L130" si="72">B101</f>
        <v>4654139</v>
      </c>
      <c r="C130" s="24">
        <f t="shared" si="72"/>
        <v>7585696.3000000007</v>
      </c>
      <c r="D130" s="24">
        <f t="shared" si="72"/>
        <v>13491233</v>
      </c>
      <c r="E130" s="24">
        <f t="shared" si="72"/>
        <v>4737974.5</v>
      </c>
      <c r="F130" s="24">
        <f t="shared" si="72"/>
        <v>34273364.299999997</v>
      </c>
      <c r="G130" s="24">
        <f t="shared" si="72"/>
        <v>3296764.8</v>
      </c>
      <c r="H130" s="24">
        <f t="shared" si="72"/>
        <v>9118781</v>
      </c>
      <c r="I130" s="24">
        <f t="shared" si="72"/>
        <v>6686820</v>
      </c>
      <c r="J130" s="24">
        <f t="shared" si="72"/>
        <v>7966068.5999999996</v>
      </c>
      <c r="K130" s="24">
        <f t="shared" si="72"/>
        <v>69416327.400000006</v>
      </c>
      <c r="L130" s="24">
        <f t="shared" si="72"/>
        <v>5824168</v>
      </c>
      <c r="M130" s="24">
        <f>SUM(B130:L130)</f>
        <v>167051336.89999998</v>
      </c>
    </row>
    <row r="131" spans="1:13" x14ac:dyDescent="0.4">
      <c r="A131" s="42" t="s">
        <v>76</v>
      </c>
      <c r="B131" s="24">
        <f>B126</f>
        <v>1994631</v>
      </c>
      <c r="C131" s="24">
        <f t="shared" ref="C131:L131" si="73">C126</f>
        <v>3251012.6999999997</v>
      </c>
      <c r="D131" s="24">
        <f t="shared" si="73"/>
        <v>5781957</v>
      </c>
      <c r="E131" s="24">
        <f t="shared" si="73"/>
        <v>2030560.5</v>
      </c>
      <c r="F131" s="24">
        <f t="shared" si="73"/>
        <v>14688584.699999999</v>
      </c>
      <c r="G131" s="24">
        <f t="shared" si="73"/>
        <v>1412899.2</v>
      </c>
      <c r="H131" s="24">
        <f t="shared" si="73"/>
        <v>3908049</v>
      </c>
      <c r="I131" s="24">
        <f t="shared" si="73"/>
        <v>2865780</v>
      </c>
      <c r="J131" s="24">
        <f t="shared" si="73"/>
        <v>3414029.4</v>
      </c>
      <c r="K131" s="24">
        <f t="shared" si="73"/>
        <v>29748870.334503133</v>
      </c>
      <c r="L131" s="24">
        <f t="shared" si="73"/>
        <v>2496072</v>
      </c>
      <c r="M131" s="24">
        <f>SUM(B131:L131)</f>
        <v>71592445.834503129</v>
      </c>
    </row>
    <row r="132" spans="1:13" x14ac:dyDescent="0.4">
      <c r="A132" s="84" t="s">
        <v>68</v>
      </c>
      <c r="B132" s="85">
        <f>B131+B130</f>
        <v>6648770</v>
      </c>
      <c r="C132" s="85">
        <f>C131+C130</f>
        <v>10836709</v>
      </c>
      <c r="D132" s="85">
        <f t="shared" ref="D132:L132" si="74">D131+D130</f>
        <v>19273190</v>
      </c>
      <c r="E132" s="85">
        <f t="shared" si="74"/>
        <v>6768535</v>
      </c>
      <c r="F132" s="85">
        <f t="shared" si="74"/>
        <v>48961949</v>
      </c>
      <c r="G132" s="85">
        <f t="shared" si="74"/>
        <v>4709664</v>
      </c>
      <c r="H132" s="85">
        <f t="shared" si="74"/>
        <v>13026830</v>
      </c>
      <c r="I132" s="85">
        <f t="shared" si="74"/>
        <v>9552600</v>
      </c>
      <c r="J132" s="85">
        <f t="shared" si="74"/>
        <v>11380098</v>
      </c>
      <c r="K132" s="85">
        <f t="shared" si="74"/>
        <v>99165197.734503135</v>
      </c>
      <c r="L132" s="85">
        <f t="shared" si="74"/>
        <v>8320240</v>
      </c>
      <c r="M132" s="85">
        <f>SUM(B132:L132)</f>
        <v>238643782.73450315</v>
      </c>
    </row>
    <row r="133" spans="1:13" x14ac:dyDescent="0.4">
      <c r="A133" s="76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ht="18.600000000000001" x14ac:dyDescent="0.45">
      <c r="A134" s="42" t="s">
        <v>101</v>
      </c>
      <c r="B134" s="24">
        <f t="shared" ref="B134:L134" si="75">B132-B115</f>
        <v>0</v>
      </c>
      <c r="C134" s="24">
        <f t="shared" si="75"/>
        <v>0</v>
      </c>
      <c r="D134" s="24">
        <f t="shared" si="75"/>
        <v>0</v>
      </c>
      <c r="E134" s="24">
        <f t="shared" si="75"/>
        <v>0</v>
      </c>
      <c r="F134" s="24">
        <f t="shared" si="75"/>
        <v>0</v>
      </c>
      <c r="G134" s="24">
        <f t="shared" si="75"/>
        <v>0</v>
      </c>
      <c r="H134" s="24">
        <f t="shared" si="75"/>
        <v>0</v>
      </c>
      <c r="I134" s="24">
        <f t="shared" si="75"/>
        <v>0</v>
      </c>
      <c r="J134" s="24">
        <f t="shared" si="75"/>
        <v>0</v>
      </c>
      <c r="K134" s="24">
        <f t="shared" si="75"/>
        <v>-984.26549686491489</v>
      </c>
      <c r="L134" s="24">
        <f t="shared" si="75"/>
        <v>0</v>
      </c>
      <c r="M134" s="24">
        <f>SUM(B134:L134)</f>
        <v>-984.26549686491489</v>
      </c>
    </row>
    <row r="135" spans="1:13" ht="18.600000000000001" x14ac:dyDescent="0.45">
      <c r="A135" s="42" t="s">
        <v>102</v>
      </c>
      <c r="B135" s="23">
        <f t="shared" ref="B135:M135" si="76">B134/B115</f>
        <v>0</v>
      </c>
      <c r="C135" s="23">
        <f t="shared" si="76"/>
        <v>0</v>
      </c>
      <c r="D135" s="23">
        <f t="shared" si="76"/>
        <v>0</v>
      </c>
      <c r="E135" s="23">
        <f t="shared" si="76"/>
        <v>0</v>
      </c>
      <c r="F135" s="23">
        <f t="shared" si="76"/>
        <v>0</v>
      </c>
      <c r="G135" s="23">
        <f t="shared" si="76"/>
        <v>0</v>
      </c>
      <c r="H135" s="23">
        <f t="shared" si="76"/>
        <v>0</v>
      </c>
      <c r="I135" s="23">
        <f t="shared" si="76"/>
        <v>0</v>
      </c>
      <c r="J135" s="23">
        <f t="shared" si="76"/>
        <v>0</v>
      </c>
      <c r="K135" s="23">
        <f t="shared" si="76"/>
        <v>-9.925414864362882E-6</v>
      </c>
      <c r="L135" s="23">
        <f t="shared" si="76"/>
        <v>0</v>
      </c>
      <c r="M135" s="23">
        <f t="shared" si="76"/>
        <v>-4.1243958928498728E-6</v>
      </c>
    </row>
  </sheetData>
  <mergeCells count="3">
    <mergeCell ref="G2:M2"/>
    <mergeCell ref="A6:M6"/>
    <mergeCell ref="G3:M3"/>
  </mergeCells>
  <pageMargins left="0.5" right="0.5" top="0.5" bottom="0.5" header="0" footer="0"/>
  <pageSetup paperSize="5" scale="54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9BA0-B9D0-4888-B968-D019A6FEC216}">
  <dimension ref="A5:BW49"/>
  <sheetViews>
    <sheetView topLeftCell="BE5" zoomScaleNormal="100" workbookViewId="0">
      <selection activeCell="BP9" sqref="BP9"/>
    </sheetView>
  </sheetViews>
  <sheetFormatPr defaultColWidth="9.109375" defaultRowHeight="14.4" x14ac:dyDescent="0.3"/>
  <cols>
    <col min="1" max="1" width="31" customWidth="1"/>
    <col min="2" max="9" width="11.109375" bestFit="1" customWidth="1"/>
    <col min="10" max="11" width="10.6640625" bestFit="1" customWidth="1"/>
    <col min="12" max="12" width="2" customWidth="1"/>
    <col min="13" max="14" width="9.33203125" bestFit="1" customWidth="1"/>
    <col min="15" max="15" width="10.6640625" bestFit="1" customWidth="1"/>
    <col min="16" max="22" width="9.33203125" bestFit="1" customWidth="1"/>
    <col min="23" max="23" width="2" customWidth="1"/>
    <col min="24" max="33" width="9.33203125" bestFit="1" customWidth="1"/>
    <col min="34" max="34" width="2" customWidth="1"/>
    <col min="35" max="44" width="9.33203125" bestFit="1" customWidth="1"/>
    <col min="45" max="45" width="2" customWidth="1"/>
    <col min="46" max="55" width="11.109375" bestFit="1" customWidth="1"/>
    <col min="59" max="68" width="10.109375" bestFit="1" customWidth="1"/>
    <col min="70" max="70" width="16.5546875" bestFit="1" customWidth="1"/>
    <col min="72" max="72" width="15.109375" bestFit="1" customWidth="1"/>
    <col min="74" max="74" width="27.6640625" bestFit="1" customWidth="1"/>
  </cols>
  <sheetData>
    <row r="5" spans="1:75" ht="50.25" customHeight="1" x14ac:dyDescent="0.3"/>
    <row r="6" spans="1:75" ht="21" x14ac:dyDescent="0.4">
      <c r="A6" s="71" t="s">
        <v>50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</row>
    <row r="7" spans="1:75" x14ac:dyDescent="0.3">
      <c r="B7" s="128" t="s">
        <v>56</v>
      </c>
      <c r="C7" s="128"/>
      <c r="D7" s="128"/>
      <c r="E7" s="128"/>
      <c r="F7" s="128"/>
      <c r="G7" s="128"/>
      <c r="H7" s="128"/>
      <c r="I7" s="128"/>
      <c r="J7" s="128"/>
      <c r="K7" s="128"/>
      <c r="L7" s="54"/>
      <c r="M7" s="128" t="s">
        <v>57</v>
      </c>
      <c r="N7" s="128"/>
      <c r="O7" s="128"/>
      <c r="P7" s="128"/>
      <c r="Q7" s="128"/>
      <c r="R7" s="128"/>
      <c r="S7" s="128"/>
      <c r="T7" s="128"/>
      <c r="U7" s="128"/>
      <c r="V7" s="128"/>
      <c r="W7" s="54"/>
      <c r="X7" s="128" t="s">
        <v>58</v>
      </c>
      <c r="Y7" s="128"/>
      <c r="Z7" s="128"/>
      <c r="AA7" s="128"/>
      <c r="AB7" s="128"/>
      <c r="AC7" s="128"/>
      <c r="AD7" s="128"/>
      <c r="AE7" s="128"/>
      <c r="AF7" s="128"/>
      <c r="AG7" s="128"/>
      <c r="AH7" s="54"/>
      <c r="AI7" s="128" t="s">
        <v>59</v>
      </c>
      <c r="AJ7" s="128"/>
      <c r="AK7" s="128"/>
      <c r="AL7" s="128"/>
      <c r="AM7" s="128"/>
      <c r="AN7" s="128"/>
      <c r="AO7" s="128"/>
      <c r="AP7" s="128"/>
      <c r="AQ7" s="128"/>
      <c r="AR7" s="128"/>
      <c r="AS7" s="54"/>
      <c r="AT7" s="128" t="s">
        <v>55</v>
      </c>
      <c r="AU7" s="128"/>
      <c r="AV7" s="128"/>
      <c r="AW7" s="128"/>
      <c r="AX7" s="128"/>
      <c r="AY7" s="128"/>
      <c r="AZ7" s="128"/>
      <c r="BA7" s="128"/>
      <c r="BB7" s="128"/>
      <c r="BC7" s="128"/>
      <c r="BG7" s="127" t="s">
        <v>60</v>
      </c>
      <c r="BH7" s="127"/>
      <c r="BI7" s="127"/>
      <c r="BJ7" s="127"/>
      <c r="BK7" s="127"/>
      <c r="BL7" s="127"/>
      <c r="BM7" s="127"/>
      <c r="BN7" s="127"/>
      <c r="BO7" s="127"/>
      <c r="BP7" s="127"/>
    </row>
    <row r="8" spans="1:75" x14ac:dyDescent="0.3">
      <c r="A8" s="7"/>
      <c r="B8" s="59">
        <v>2012</v>
      </c>
      <c r="C8" s="59">
        <v>2013</v>
      </c>
      <c r="D8" s="59">
        <v>2014</v>
      </c>
      <c r="E8" s="59">
        <v>2015</v>
      </c>
      <c r="F8" s="59">
        <v>2016</v>
      </c>
      <c r="G8" s="59">
        <v>2017</v>
      </c>
      <c r="H8" s="59">
        <v>2018</v>
      </c>
      <c r="I8" s="59">
        <v>2019</v>
      </c>
      <c r="J8" s="59">
        <v>2020</v>
      </c>
      <c r="K8" s="59">
        <v>2021</v>
      </c>
      <c r="L8" s="58"/>
      <c r="M8" s="59">
        <v>2012</v>
      </c>
      <c r="N8" s="59">
        <v>2013</v>
      </c>
      <c r="O8" s="59">
        <v>2014</v>
      </c>
      <c r="P8" s="59">
        <v>2015</v>
      </c>
      <c r="Q8" s="59">
        <v>2016</v>
      </c>
      <c r="R8" s="59">
        <v>2017</v>
      </c>
      <c r="S8" s="59">
        <v>2018</v>
      </c>
      <c r="T8" s="59">
        <v>2019</v>
      </c>
      <c r="U8" s="59">
        <v>2020</v>
      </c>
      <c r="V8" s="59">
        <v>2021</v>
      </c>
      <c r="W8" s="58"/>
      <c r="X8" s="59">
        <v>2012</v>
      </c>
      <c r="Y8" s="59">
        <v>2013</v>
      </c>
      <c r="Z8" s="59">
        <v>2014</v>
      </c>
      <c r="AA8" s="59">
        <v>2015</v>
      </c>
      <c r="AB8" s="59">
        <v>2016</v>
      </c>
      <c r="AC8" s="59">
        <v>2017</v>
      </c>
      <c r="AD8" s="59">
        <v>2018</v>
      </c>
      <c r="AE8" s="59">
        <v>2019</v>
      </c>
      <c r="AF8" s="59">
        <v>2020</v>
      </c>
      <c r="AG8" s="59">
        <v>2021</v>
      </c>
      <c r="AH8" s="58"/>
      <c r="AI8" s="59">
        <v>2012</v>
      </c>
      <c r="AJ8" s="59">
        <v>2013</v>
      </c>
      <c r="AK8" s="59">
        <v>2014</v>
      </c>
      <c r="AL8" s="59">
        <v>2015</v>
      </c>
      <c r="AM8" s="59">
        <v>2016</v>
      </c>
      <c r="AN8" s="59">
        <v>2017</v>
      </c>
      <c r="AO8" s="59">
        <v>2018</v>
      </c>
      <c r="AP8" s="59">
        <v>2019</v>
      </c>
      <c r="AQ8" s="59">
        <v>2020</v>
      </c>
      <c r="AR8" s="59">
        <v>2021</v>
      </c>
      <c r="AS8" s="58"/>
      <c r="AT8" s="59">
        <v>2012</v>
      </c>
      <c r="AU8" s="59">
        <v>2013</v>
      </c>
      <c r="AV8" s="59">
        <v>2014</v>
      </c>
      <c r="AW8" s="59">
        <v>2015</v>
      </c>
      <c r="AX8" s="59">
        <v>2016</v>
      </c>
      <c r="AY8" s="59">
        <v>2017</v>
      </c>
      <c r="AZ8" s="59">
        <v>2018</v>
      </c>
      <c r="BA8" s="59">
        <v>2019</v>
      </c>
      <c r="BB8" s="59">
        <v>2020</v>
      </c>
      <c r="BC8" s="59">
        <v>2021</v>
      </c>
      <c r="BG8" s="59">
        <v>2012</v>
      </c>
      <c r="BH8" s="59">
        <v>2013</v>
      </c>
      <c r="BI8" s="59">
        <v>2014</v>
      </c>
      <c r="BJ8" s="59">
        <v>2015</v>
      </c>
      <c r="BK8" s="59">
        <v>2016</v>
      </c>
      <c r="BL8" s="59">
        <v>2017</v>
      </c>
      <c r="BM8" s="59">
        <v>2018</v>
      </c>
      <c r="BN8" s="60">
        <v>2019</v>
      </c>
      <c r="BO8" s="60">
        <v>2020</v>
      </c>
      <c r="BP8" s="60">
        <v>2021</v>
      </c>
      <c r="BR8" s="67" t="s">
        <v>54</v>
      </c>
      <c r="BT8" s="60" t="s">
        <v>53</v>
      </c>
      <c r="BV8" s="2" t="s">
        <v>14</v>
      </c>
      <c r="BW8" s="3"/>
    </row>
    <row r="9" spans="1:75" x14ac:dyDescent="0.3">
      <c r="A9" s="53" t="s">
        <v>0</v>
      </c>
      <c r="B9" s="56">
        <v>334</v>
      </c>
      <c r="C9" s="56">
        <v>336</v>
      </c>
      <c r="D9" s="56">
        <v>264</v>
      </c>
      <c r="E9" s="56">
        <v>284</v>
      </c>
      <c r="F9" s="56">
        <v>251</v>
      </c>
      <c r="G9" s="56">
        <v>262</v>
      </c>
      <c r="H9" s="56">
        <v>224</v>
      </c>
      <c r="I9" s="56">
        <v>192</v>
      </c>
      <c r="J9" s="56">
        <v>219</v>
      </c>
      <c r="K9" s="56">
        <v>171</v>
      </c>
      <c r="L9" s="57"/>
      <c r="M9" s="56">
        <v>100</v>
      </c>
      <c r="N9" s="56">
        <v>104</v>
      </c>
      <c r="O9" s="56">
        <v>80</v>
      </c>
      <c r="P9" s="56">
        <v>93</v>
      </c>
      <c r="Q9" s="56">
        <v>81</v>
      </c>
      <c r="R9" s="56">
        <v>83</v>
      </c>
      <c r="S9" s="56">
        <v>73</v>
      </c>
      <c r="T9" s="56">
        <v>64</v>
      </c>
      <c r="U9" s="56">
        <v>75</v>
      </c>
      <c r="V9" s="56">
        <v>54</v>
      </c>
      <c r="W9" s="57"/>
      <c r="X9" s="56">
        <v>156</v>
      </c>
      <c r="Y9" s="56">
        <v>159</v>
      </c>
      <c r="Z9" s="56">
        <v>129</v>
      </c>
      <c r="AA9" s="56">
        <v>125</v>
      </c>
      <c r="AB9" s="56">
        <v>107</v>
      </c>
      <c r="AC9" s="56">
        <v>132</v>
      </c>
      <c r="AD9" s="56">
        <v>89</v>
      </c>
      <c r="AE9" s="56">
        <v>81</v>
      </c>
      <c r="AF9" s="56">
        <v>82</v>
      </c>
      <c r="AG9" s="56">
        <v>68</v>
      </c>
      <c r="AH9" s="57"/>
      <c r="AI9" s="56">
        <v>44</v>
      </c>
      <c r="AJ9" s="56">
        <v>41</v>
      </c>
      <c r="AK9" s="56">
        <v>34</v>
      </c>
      <c r="AL9" s="56">
        <v>37</v>
      </c>
      <c r="AM9" s="56">
        <v>42</v>
      </c>
      <c r="AN9" s="56">
        <v>23</v>
      </c>
      <c r="AO9" s="56">
        <v>33</v>
      </c>
      <c r="AP9" s="56">
        <v>24</v>
      </c>
      <c r="AQ9" s="56">
        <v>39</v>
      </c>
      <c r="AR9" s="56">
        <v>20</v>
      </c>
      <c r="AS9" s="57"/>
      <c r="AT9" s="56">
        <v>66</v>
      </c>
      <c r="AU9" s="56">
        <v>64</v>
      </c>
      <c r="AV9" s="56">
        <v>63</v>
      </c>
      <c r="AW9" s="56">
        <v>41</v>
      </c>
      <c r="AX9" s="56">
        <v>44</v>
      </c>
      <c r="AY9" s="56">
        <v>50</v>
      </c>
      <c r="AZ9" s="56">
        <v>60</v>
      </c>
      <c r="BA9" s="56">
        <v>43</v>
      </c>
      <c r="BB9" s="56">
        <v>41</v>
      </c>
      <c r="BC9" s="56">
        <v>54</v>
      </c>
      <c r="BG9" s="55">
        <f>B9+(M9*$BW$10)+(X9*$BW$11)+(AI9*$BW$12)+(AT9*$BW$16)</f>
        <v>688.8</v>
      </c>
      <c r="BH9" s="55">
        <f t="shared" ref="BH9:BP9" si="0">C9+(N9*$BW$10)+(Y9*$BW$11)+(AJ9*$BW$12)+(AU9*$BW$16)</f>
        <v>691.40000000000009</v>
      </c>
      <c r="BI9" s="55">
        <f t="shared" si="0"/>
        <v>560.79999999999995</v>
      </c>
      <c r="BJ9" s="55">
        <f t="shared" si="0"/>
        <v>568.79999999999995</v>
      </c>
      <c r="BK9" s="55">
        <f t="shared" si="0"/>
        <v>517.20000000000005</v>
      </c>
      <c r="BL9" s="55">
        <f t="shared" si="0"/>
        <v>538</v>
      </c>
      <c r="BM9" s="55">
        <f t="shared" si="0"/>
        <v>471</v>
      </c>
      <c r="BN9" s="61">
        <f t="shared" si="0"/>
        <v>396</v>
      </c>
      <c r="BO9" s="61">
        <f t="shared" si="0"/>
        <v>448.8</v>
      </c>
      <c r="BP9" s="61">
        <f t="shared" si="0"/>
        <v>360.2</v>
      </c>
      <c r="BR9" s="31">
        <f>STDEVA(BG9:BP9)</f>
        <v>110.7869326429993</v>
      </c>
      <c r="BT9" s="62">
        <f>AVERAGE(BN9:BP9)</f>
        <v>401.66666666666669</v>
      </c>
      <c r="BV9" s="4"/>
      <c r="BW9" s="5" t="s">
        <v>15</v>
      </c>
    </row>
    <row r="10" spans="1:75" x14ac:dyDescent="0.3">
      <c r="A10" s="53" t="s">
        <v>1</v>
      </c>
      <c r="B10" s="56">
        <v>476</v>
      </c>
      <c r="C10" s="56">
        <v>389</v>
      </c>
      <c r="D10" s="56">
        <v>424</v>
      </c>
      <c r="E10" s="56">
        <v>365</v>
      </c>
      <c r="F10" s="56">
        <v>395</v>
      </c>
      <c r="G10" s="56">
        <v>309</v>
      </c>
      <c r="H10" s="56">
        <v>302</v>
      </c>
      <c r="I10" s="56">
        <v>268</v>
      </c>
      <c r="J10" s="56">
        <v>231</v>
      </c>
      <c r="K10" s="56">
        <v>257</v>
      </c>
      <c r="L10" s="57"/>
      <c r="M10" s="56">
        <v>197</v>
      </c>
      <c r="N10" s="56">
        <v>167</v>
      </c>
      <c r="O10" s="56">
        <v>193</v>
      </c>
      <c r="P10" s="56">
        <v>165</v>
      </c>
      <c r="Q10" s="56">
        <v>169</v>
      </c>
      <c r="R10" s="56">
        <v>133</v>
      </c>
      <c r="S10" s="56">
        <v>122</v>
      </c>
      <c r="T10" s="56">
        <v>118</v>
      </c>
      <c r="U10" s="56">
        <v>87</v>
      </c>
      <c r="V10" s="56">
        <v>86</v>
      </c>
      <c r="W10" s="57"/>
      <c r="X10" s="56">
        <v>159</v>
      </c>
      <c r="Y10" s="56">
        <v>135</v>
      </c>
      <c r="Z10" s="56">
        <v>145</v>
      </c>
      <c r="AA10" s="56">
        <v>119</v>
      </c>
      <c r="AB10" s="56">
        <v>122</v>
      </c>
      <c r="AC10" s="56">
        <v>96</v>
      </c>
      <c r="AD10" s="56">
        <v>91</v>
      </c>
      <c r="AE10" s="56">
        <v>88</v>
      </c>
      <c r="AF10" s="56">
        <v>78</v>
      </c>
      <c r="AG10" s="56">
        <v>93</v>
      </c>
      <c r="AH10" s="57"/>
      <c r="AI10" s="56">
        <v>22</v>
      </c>
      <c r="AJ10" s="56">
        <v>19</v>
      </c>
      <c r="AK10" s="56">
        <v>15</v>
      </c>
      <c r="AL10" s="56">
        <v>14</v>
      </c>
      <c r="AM10" s="56">
        <v>19</v>
      </c>
      <c r="AN10" s="56">
        <v>16</v>
      </c>
      <c r="AO10" s="56">
        <v>12</v>
      </c>
      <c r="AP10" s="56">
        <v>10</v>
      </c>
      <c r="AQ10" s="56">
        <v>12</v>
      </c>
      <c r="AR10" s="56">
        <v>9</v>
      </c>
      <c r="AS10" s="57"/>
      <c r="AT10" s="56">
        <v>126</v>
      </c>
      <c r="AU10" s="56">
        <v>126</v>
      </c>
      <c r="AV10" s="56">
        <v>104</v>
      </c>
      <c r="AW10" s="56">
        <v>90</v>
      </c>
      <c r="AX10" s="56">
        <v>83</v>
      </c>
      <c r="AY10" s="56">
        <v>109</v>
      </c>
      <c r="AZ10" s="56">
        <v>107</v>
      </c>
      <c r="BA10" s="56">
        <v>92</v>
      </c>
      <c r="BB10" s="56">
        <v>66</v>
      </c>
      <c r="BC10" s="56">
        <v>68</v>
      </c>
      <c r="BG10" s="55">
        <f t="shared" ref="BG10:BG24" si="1">B10+(M10*$BW$10)+(X10*$BW$11)+(AI10*$BW$12)+(AT10*$BW$16)</f>
        <v>945</v>
      </c>
      <c r="BH10" s="55">
        <f t="shared" ref="BH10:BH19" si="2">C10+(N10*$BW$10)+(Y10*$BW$11)+(AJ10*$BW$12)+(AU10*$BW$16)</f>
        <v>806.4</v>
      </c>
      <c r="BI10" s="55">
        <f t="shared" ref="BI10:BI19" si="3">D10+(O10*$BW$10)+(Z10*$BW$11)+(AK10*$BW$12)+(AV10*$BW$16)</f>
        <v>845.4</v>
      </c>
      <c r="BJ10" s="55">
        <f t="shared" ref="BJ10:BJ19" si="4">E10+(P10*$BW$10)+(AA10*$BW$11)+(AL10*$BW$12)+(AW10*$BW$16)</f>
        <v>722.8</v>
      </c>
      <c r="BK10" s="55">
        <f t="shared" ref="BK10:BK19" si="5">F10+(Q10*$BW$10)+(AB10*$BW$11)+(AM10*$BW$12)+(AX10*$BW$16)</f>
        <v>758</v>
      </c>
      <c r="BL10" s="55">
        <f t="shared" ref="BL10:BL19" si="6">G10+(R10*$BW$10)+(AC10*$BW$11)+(AN10*$BW$12)+(AY10*$BW$16)</f>
        <v>639.6</v>
      </c>
      <c r="BM10" s="55">
        <f t="shared" ref="BM10:BM19" si="7">H10+(S10*$BW$10)+(AD10*$BW$11)+(AO10*$BW$12)+(AZ10*$BW$16)</f>
        <v>612</v>
      </c>
      <c r="BN10" s="61">
        <f t="shared" ref="BN10:BN19" si="8">I10+(T10*$BW$10)+(AE10*$BW$11)+(AP10*$BW$12)+(BA10*$BW$16)</f>
        <v>554.4</v>
      </c>
      <c r="BO10" s="61">
        <f t="shared" ref="BO10:BO19" si="9">J10+(U10*$BW$10)+(AF10*$BW$11)+(AQ10*$BW$12)+(BB10*$BW$16)</f>
        <v>459</v>
      </c>
      <c r="BP10" s="61">
        <f t="shared" ref="BP10:BP19" si="10">K10+(V10*$BW$10)+(AG10*$BW$11)+(AR10*$BW$12)+(BC10*$BW$16)</f>
        <v>497.6</v>
      </c>
      <c r="BR10" s="31">
        <f t="shared" ref="BR10:BR49" si="11">STDEVA(BG10:BP10)</f>
        <v>158.27389621230094</v>
      </c>
      <c r="BT10" s="62">
        <f t="shared" ref="BT10:BT49" si="12">AVERAGE(BN10:BP10)</f>
        <v>503.66666666666669</v>
      </c>
      <c r="BV10" t="s">
        <v>21</v>
      </c>
      <c r="BW10" s="6">
        <v>0.8</v>
      </c>
    </row>
    <row r="11" spans="1:75" x14ac:dyDescent="0.3">
      <c r="A11" s="53" t="s">
        <v>2</v>
      </c>
      <c r="B11" s="56">
        <v>805</v>
      </c>
      <c r="C11" s="56">
        <v>807</v>
      </c>
      <c r="D11" s="56">
        <v>756</v>
      </c>
      <c r="E11" s="56">
        <v>799</v>
      </c>
      <c r="F11" s="56">
        <v>789</v>
      </c>
      <c r="G11" s="56">
        <v>730</v>
      </c>
      <c r="H11" s="56">
        <v>792</v>
      </c>
      <c r="I11" s="56">
        <v>730</v>
      </c>
      <c r="J11" s="56">
        <v>624</v>
      </c>
      <c r="K11" s="56">
        <v>566</v>
      </c>
      <c r="L11" s="57"/>
      <c r="M11" s="56">
        <v>330</v>
      </c>
      <c r="N11" s="56">
        <v>344</v>
      </c>
      <c r="O11" s="56">
        <v>309</v>
      </c>
      <c r="P11" s="56">
        <v>315</v>
      </c>
      <c r="Q11" s="56">
        <v>324</v>
      </c>
      <c r="R11" s="56">
        <v>297</v>
      </c>
      <c r="S11" s="56">
        <v>326</v>
      </c>
      <c r="T11" s="56">
        <v>301</v>
      </c>
      <c r="U11" s="56">
        <v>259</v>
      </c>
      <c r="V11" s="56">
        <v>244</v>
      </c>
      <c r="W11" s="57"/>
      <c r="X11" s="56">
        <v>264</v>
      </c>
      <c r="Y11" s="56">
        <v>261</v>
      </c>
      <c r="Z11" s="56">
        <v>237</v>
      </c>
      <c r="AA11" s="56">
        <v>243</v>
      </c>
      <c r="AB11" s="56">
        <v>251</v>
      </c>
      <c r="AC11" s="56">
        <v>223</v>
      </c>
      <c r="AD11" s="56">
        <v>232</v>
      </c>
      <c r="AE11" s="56">
        <v>198</v>
      </c>
      <c r="AF11" s="56">
        <v>171</v>
      </c>
      <c r="AG11" s="56">
        <v>141</v>
      </c>
      <c r="AH11" s="57"/>
      <c r="AI11" s="56">
        <v>72</v>
      </c>
      <c r="AJ11" s="56">
        <v>71</v>
      </c>
      <c r="AK11" s="56">
        <v>58</v>
      </c>
      <c r="AL11" s="56">
        <v>66</v>
      </c>
      <c r="AM11" s="56">
        <v>44</v>
      </c>
      <c r="AN11" s="56">
        <v>47</v>
      </c>
      <c r="AO11" s="56">
        <v>34</v>
      </c>
      <c r="AP11" s="56">
        <v>31</v>
      </c>
      <c r="AQ11" s="56">
        <v>27</v>
      </c>
      <c r="AR11" s="56">
        <v>11</v>
      </c>
      <c r="AS11" s="57"/>
      <c r="AT11" s="56">
        <v>112</v>
      </c>
      <c r="AU11" s="56">
        <v>107</v>
      </c>
      <c r="AV11" s="56">
        <v>117</v>
      </c>
      <c r="AW11" s="56">
        <v>118</v>
      </c>
      <c r="AX11" s="56">
        <v>151</v>
      </c>
      <c r="AY11" s="56">
        <v>113</v>
      </c>
      <c r="AZ11" s="56">
        <v>122</v>
      </c>
      <c r="BA11" s="56">
        <v>103</v>
      </c>
      <c r="BB11" s="56">
        <v>99</v>
      </c>
      <c r="BC11" s="56">
        <v>100</v>
      </c>
      <c r="BG11" s="55">
        <f t="shared" si="1"/>
        <v>1531.4</v>
      </c>
      <c r="BH11" s="55">
        <f t="shared" si="2"/>
        <v>1535.4</v>
      </c>
      <c r="BI11" s="55">
        <f t="shared" si="3"/>
        <v>1426.8</v>
      </c>
      <c r="BJ11" s="55">
        <f t="shared" si="4"/>
        <v>1491.2</v>
      </c>
      <c r="BK11" s="55">
        <f t="shared" si="5"/>
        <v>1503</v>
      </c>
      <c r="BL11" s="55">
        <f t="shared" si="6"/>
        <v>1360</v>
      </c>
      <c r="BM11" s="55">
        <f t="shared" si="7"/>
        <v>1447.6</v>
      </c>
      <c r="BN11" s="61">
        <f t="shared" si="8"/>
        <v>1309</v>
      </c>
      <c r="BO11" s="61">
        <f t="shared" si="9"/>
        <v>1133.6000000000001</v>
      </c>
      <c r="BP11" s="61">
        <f t="shared" si="10"/>
        <v>1015.4000000000001</v>
      </c>
      <c r="BR11" s="31">
        <f t="shared" si="11"/>
        <v>176.44499426166908</v>
      </c>
      <c r="BT11" s="62">
        <f t="shared" si="12"/>
        <v>1152.6666666666667</v>
      </c>
      <c r="BV11" t="s">
        <v>22</v>
      </c>
      <c r="BW11" s="6">
        <v>1</v>
      </c>
    </row>
    <row r="12" spans="1:75" x14ac:dyDescent="0.3">
      <c r="A12" s="53" t="s">
        <v>3</v>
      </c>
      <c r="B12" s="56">
        <v>238</v>
      </c>
      <c r="C12" s="56">
        <v>210</v>
      </c>
      <c r="D12" s="56">
        <v>232</v>
      </c>
      <c r="E12" s="56">
        <v>258</v>
      </c>
      <c r="F12" s="56">
        <v>195</v>
      </c>
      <c r="G12" s="56">
        <v>228</v>
      </c>
      <c r="H12" s="56">
        <v>202</v>
      </c>
      <c r="I12" s="56">
        <v>184</v>
      </c>
      <c r="J12" s="56">
        <v>204</v>
      </c>
      <c r="K12" s="56">
        <v>195</v>
      </c>
      <c r="L12" s="57"/>
      <c r="M12" s="56">
        <v>110</v>
      </c>
      <c r="N12" s="56">
        <v>88</v>
      </c>
      <c r="O12" s="56">
        <v>102</v>
      </c>
      <c r="P12" s="56">
        <v>120</v>
      </c>
      <c r="Q12" s="56">
        <v>97</v>
      </c>
      <c r="R12" s="56">
        <v>60</v>
      </c>
      <c r="S12" s="56">
        <v>70</v>
      </c>
      <c r="T12" s="56">
        <v>72</v>
      </c>
      <c r="U12" s="56">
        <v>65</v>
      </c>
      <c r="V12" s="56">
        <v>83</v>
      </c>
      <c r="W12" s="57"/>
      <c r="X12" s="56">
        <v>82</v>
      </c>
      <c r="Y12" s="56">
        <v>81</v>
      </c>
      <c r="Z12" s="56">
        <v>99</v>
      </c>
      <c r="AA12" s="56">
        <v>98</v>
      </c>
      <c r="AB12" s="56">
        <v>51</v>
      </c>
      <c r="AC12" s="56">
        <v>117</v>
      </c>
      <c r="AD12" s="56">
        <v>103</v>
      </c>
      <c r="AE12" s="56">
        <v>73</v>
      </c>
      <c r="AF12" s="56">
        <v>90</v>
      </c>
      <c r="AG12" s="56">
        <v>77</v>
      </c>
      <c r="AH12" s="57"/>
      <c r="AI12" s="56">
        <v>10</v>
      </c>
      <c r="AJ12" s="56">
        <v>14</v>
      </c>
      <c r="AK12" s="56">
        <v>6</v>
      </c>
      <c r="AL12" s="56">
        <v>7</v>
      </c>
      <c r="AM12" s="56">
        <v>9</v>
      </c>
      <c r="AN12" s="56">
        <v>21</v>
      </c>
      <c r="AO12" s="56">
        <v>3</v>
      </c>
      <c r="AP12" s="56">
        <v>6</v>
      </c>
      <c r="AQ12" s="56">
        <v>8</v>
      </c>
      <c r="AR12" s="56">
        <v>4</v>
      </c>
      <c r="AS12" s="57"/>
      <c r="AT12" s="56">
        <v>49</v>
      </c>
      <c r="AU12" s="56">
        <v>82</v>
      </c>
      <c r="AV12" s="56">
        <v>51</v>
      </c>
      <c r="AW12" s="56">
        <v>73</v>
      </c>
      <c r="AX12" s="56">
        <v>62</v>
      </c>
      <c r="AY12" s="56">
        <v>43</v>
      </c>
      <c r="AZ12" s="56">
        <v>51</v>
      </c>
      <c r="BA12" s="56">
        <v>47</v>
      </c>
      <c r="BB12" s="56">
        <v>65</v>
      </c>
      <c r="BC12" s="56">
        <v>70</v>
      </c>
      <c r="BG12" s="55">
        <f t="shared" si="1"/>
        <v>469</v>
      </c>
      <c r="BH12" s="55">
        <f t="shared" si="2"/>
        <v>460.2</v>
      </c>
      <c r="BI12" s="55">
        <f t="shared" si="3"/>
        <v>470.8</v>
      </c>
      <c r="BJ12" s="55">
        <f t="shared" si="4"/>
        <v>533.4</v>
      </c>
      <c r="BK12" s="55">
        <f t="shared" si="5"/>
        <v>396.40000000000003</v>
      </c>
      <c r="BL12" s="55">
        <f t="shared" si="6"/>
        <v>461.2</v>
      </c>
      <c r="BM12" s="55">
        <f t="shared" si="7"/>
        <v>415.6</v>
      </c>
      <c r="BN12" s="61">
        <f t="shared" si="8"/>
        <v>368.8</v>
      </c>
      <c r="BO12" s="61">
        <f t="shared" si="9"/>
        <v>420.6</v>
      </c>
      <c r="BP12" s="61">
        <f t="shared" si="10"/>
        <v>413.2</v>
      </c>
      <c r="BR12" s="31">
        <f t="shared" si="11"/>
        <v>47.167050646258403</v>
      </c>
      <c r="BT12" s="62">
        <f t="shared" si="12"/>
        <v>400.86666666666673</v>
      </c>
      <c r="BV12" t="s">
        <v>23</v>
      </c>
      <c r="BW12" s="6">
        <v>1.2</v>
      </c>
    </row>
    <row r="13" spans="1:75" x14ac:dyDescent="0.3">
      <c r="A13" s="53" t="s">
        <v>4</v>
      </c>
      <c r="B13" s="56">
        <v>1545</v>
      </c>
      <c r="C13" s="56">
        <v>1482</v>
      </c>
      <c r="D13" s="56">
        <v>1524</v>
      </c>
      <c r="E13" s="56">
        <v>1604</v>
      </c>
      <c r="F13" s="56">
        <v>1592</v>
      </c>
      <c r="G13" s="56">
        <v>1488</v>
      </c>
      <c r="H13" s="56">
        <v>1329</v>
      </c>
      <c r="I13" s="56">
        <v>1372</v>
      </c>
      <c r="J13" s="56">
        <v>1347</v>
      </c>
      <c r="K13" s="56">
        <v>1241</v>
      </c>
      <c r="L13" s="57"/>
      <c r="M13" s="56">
        <v>609</v>
      </c>
      <c r="N13" s="56">
        <v>625</v>
      </c>
      <c r="O13" s="56">
        <v>642</v>
      </c>
      <c r="P13" s="56">
        <v>617</v>
      </c>
      <c r="Q13" s="56">
        <v>649</v>
      </c>
      <c r="R13" s="56">
        <v>621</v>
      </c>
      <c r="S13" s="56">
        <v>500</v>
      </c>
      <c r="T13" s="56">
        <v>550</v>
      </c>
      <c r="U13" s="56">
        <v>517</v>
      </c>
      <c r="V13" s="56">
        <v>502</v>
      </c>
      <c r="W13" s="57"/>
      <c r="X13" s="56">
        <v>433</v>
      </c>
      <c r="Y13" s="56">
        <v>381</v>
      </c>
      <c r="Z13" s="56">
        <v>369</v>
      </c>
      <c r="AA13" s="56">
        <v>420</v>
      </c>
      <c r="AB13" s="56">
        <v>428</v>
      </c>
      <c r="AC13" s="56">
        <v>349</v>
      </c>
      <c r="AD13" s="56">
        <v>379</v>
      </c>
      <c r="AE13" s="56">
        <v>321</v>
      </c>
      <c r="AF13" s="56">
        <v>309</v>
      </c>
      <c r="AG13" s="56">
        <v>299</v>
      </c>
      <c r="AH13" s="57"/>
      <c r="AI13" s="56">
        <v>75</v>
      </c>
      <c r="AJ13" s="56">
        <v>71</v>
      </c>
      <c r="AK13" s="56">
        <v>70</v>
      </c>
      <c r="AL13" s="56">
        <v>70</v>
      </c>
      <c r="AM13" s="56">
        <v>66</v>
      </c>
      <c r="AN13" s="56">
        <v>64</v>
      </c>
      <c r="AO13" s="56">
        <v>60</v>
      </c>
      <c r="AP13" s="56">
        <v>49</v>
      </c>
      <c r="AQ13" s="56">
        <v>47</v>
      </c>
      <c r="AR13" s="56">
        <v>34</v>
      </c>
      <c r="AS13" s="57"/>
      <c r="AT13" s="56">
        <v>573</v>
      </c>
      <c r="AU13" s="56">
        <v>518</v>
      </c>
      <c r="AV13" s="56">
        <v>521</v>
      </c>
      <c r="AW13" s="56">
        <v>486</v>
      </c>
      <c r="AX13" s="56">
        <v>462</v>
      </c>
      <c r="AY13" s="56">
        <v>421</v>
      </c>
      <c r="AZ13" s="56">
        <v>375</v>
      </c>
      <c r="BA13" s="56">
        <v>426</v>
      </c>
      <c r="BB13" s="56">
        <v>384</v>
      </c>
      <c r="BC13" s="56">
        <v>365</v>
      </c>
      <c r="BG13" s="55">
        <f t="shared" si="1"/>
        <v>3128.2</v>
      </c>
      <c r="BH13" s="55">
        <f t="shared" si="2"/>
        <v>2966.2</v>
      </c>
      <c r="BI13" s="55">
        <f t="shared" si="3"/>
        <v>3011.6</v>
      </c>
      <c r="BJ13" s="55">
        <f t="shared" si="4"/>
        <v>3087.6</v>
      </c>
      <c r="BK13" s="55">
        <f t="shared" si="5"/>
        <v>3080.3999999999996</v>
      </c>
      <c r="BL13" s="55">
        <f t="shared" si="6"/>
        <v>2831.6000000000004</v>
      </c>
      <c r="BM13" s="55">
        <f t="shared" si="7"/>
        <v>2555</v>
      </c>
      <c r="BN13" s="61">
        <f t="shared" si="8"/>
        <v>2617.8000000000002</v>
      </c>
      <c r="BO13" s="61">
        <f t="shared" si="9"/>
        <v>2510</v>
      </c>
      <c r="BP13" s="61">
        <f t="shared" si="10"/>
        <v>2347.3999999999996</v>
      </c>
      <c r="BR13" s="31">
        <f t="shared" si="11"/>
        <v>283.38688827192487</v>
      </c>
      <c r="BT13" s="62">
        <f t="shared" si="12"/>
        <v>2491.7333333333331</v>
      </c>
      <c r="BV13" s="32"/>
    </row>
    <row r="14" spans="1:75" x14ac:dyDescent="0.3">
      <c r="A14" s="53" t="s">
        <v>5</v>
      </c>
      <c r="B14" s="56">
        <v>318</v>
      </c>
      <c r="C14" s="56">
        <v>238</v>
      </c>
      <c r="D14" s="56">
        <v>219</v>
      </c>
      <c r="E14" s="56">
        <v>235</v>
      </c>
      <c r="F14" s="56">
        <v>231</v>
      </c>
      <c r="G14" s="56">
        <v>258</v>
      </c>
      <c r="H14" s="56">
        <v>253</v>
      </c>
      <c r="I14" s="56">
        <v>259</v>
      </c>
      <c r="J14" s="56">
        <v>212</v>
      </c>
      <c r="K14" s="56">
        <v>228</v>
      </c>
      <c r="L14" s="57"/>
      <c r="M14" s="56">
        <v>108</v>
      </c>
      <c r="N14" s="56">
        <v>97</v>
      </c>
      <c r="O14" s="56">
        <v>91</v>
      </c>
      <c r="P14" s="56">
        <v>112</v>
      </c>
      <c r="Q14" s="56">
        <v>91</v>
      </c>
      <c r="R14" s="56">
        <v>105</v>
      </c>
      <c r="S14" s="56">
        <v>111</v>
      </c>
      <c r="T14" s="56">
        <v>117</v>
      </c>
      <c r="U14" s="56">
        <v>79</v>
      </c>
      <c r="V14" s="56">
        <v>93</v>
      </c>
      <c r="W14" s="57"/>
      <c r="X14" s="56">
        <v>126</v>
      </c>
      <c r="Y14" s="56">
        <v>88</v>
      </c>
      <c r="Z14" s="56">
        <v>79</v>
      </c>
      <c r="AA14" s="56">
        <v>73</v>
      </c>
      <c r="AB14" s="56">
        <v>88</v>
      </c>
      <c r="AC14" s="56">
        <v>81</v>
      </c>
      <c r="AD14" s="56">
        <v>83</v>
      </c>
      <c r="AE14" s="56">
        <v>70</v>
      </c>
      <c r="AF14" s="56">
        <v>68</v>
      </c>
      <c r="AG14" s="56">
        <v>74</v>
      </c>
      <c r="AH14" s="57"/>
      <c r="AI14" s="56">
        <v>13</v>
      </c>
      <c r="AJ14" s="56">
        <v>15</v>
      </c>
      <c r="AK14" s="56">
        <v>11</v>
      </c>
      <c r="AL14" s="56">
        <v>5</v>
      </c>
      <c r="AM14" s="56">
        <v>5</v>
      </c>
      <c r="AN14" s="56">
        <v>5</v>
      </c>
      <c r="AO14" s="56">
        <v>4</v>
      </c>
      <c r="AP14" s="56">
        <v>5</v>
      </c>
      <c r="AQ14" s="56">
        <v>7</v>
      </c>
      <c r="AR14" s="56">
        <v>6</v>
      </c>
      <c r="AS14" s="57"/>
      <c r="AT14" s="56">
        <v>142</v>
      </c>
      <c r="AU14" s="56">
        <v>148</v>
      </c>
      <c r="AV14" s="56">
        <v>118</v>
      </c>
      <c r="AW14" s="56">
        <v>129</v>
      </c>
      <c r="AX14" s="56">
        <v>96</v>
      </c>
      <c r="AY14" s="56">
        <v>74</v>
      </c>
      <c r="AZ14" s="56">
        <v>76</v>
      </c>
      <c r="BA14" s="56">
        <v>59</v>
      </c>
      <c r="BB14" s="56">
        <v>78</v>
      </c>
      <c r="BC14" s="56">
        <v>56</v>
      </c>
      <c r="BG14" s="55">
        <f t="shared" si="1"/>
        <v>688</v>
      </c>
      <c r="BH14" s="55">
        <f t="shared" si="2"/>
        <v>569.6</v>
      </c>
      <c r="BI14" s="55">
        <f t="shared" si="3"/>
        <v>502</v>
      </c>
      <c r="BJ14" s="55">
        <f t="shared" si="4"/>
        <v>532.6</v>
      </c>
      <c r="BK14" s="55">
        <f t="shared" si="5"/>
        <v>493.8</v>
      </c>
      <c r="BL14" s="55">
        <f t="shared" si="6"/>
        <v>503</v>
      </c>
      <c r="BM14" s="55">
        <f t="shared" si="7"/>
        <v>505.6</v>
      </c>
      <c r="BN14" s="61">
        <f t="shared" si="8"/>
        <v>487.6</v>
      </c>
      <c r="BO14" s="61">
        <f t="shared" si="9"/>
        <v>429.59999999999997</v>
      </c>
      <c r="BP14" s="61">
        <f t="shared" si="10"/>
        <v>439.59999999999997</v>
      </c>
      <c r="BR14" s="31">
        <f t="shared" si="11"/>
        <v>72.877068485986328</v>
      </c>
      <c r="BT14" s="62">
        <f t="shared" si="12"/>
        <v>452.26666666666665</v>
      </c>
      <c r="BV14" s="10" t="s">
        <v>18</v>
      </c>
      <c r="BW14" s="11"/>
    </row>
    <row r="15" spans="1:75" x14ac:dyDescent="0.3">
      <c r="A15" s="53" t="s">
        <v>6</v>
      </c>
      <c r="B15" s="56">
        <v>533</v>
      </c>
      <c r="C15" s="56">
        <v>519</v>
      </c>
      <c r="D15" s="56">
        <v>516</v>
      </c>
      <c r="E15" s="56">
        <v>443</v>
      </c>
      <c r="F15" s="56">
        <v>454</v>
      </c>
      <c r="G15" s="56">
        <v>502</v>
      </c>
      <c r="H15" s="56">
        <v>499</v>
      </c>
      <c r="I15" s="56">
        <v>423</v>
      </c>
      <c r="J15" s="56">
        <v>401</v>
      </c>
      <c r="K15" s="56">
        <v>350</v>
      </c>
      <c r="L15" s="57"/>
      <c r="M15" s="56">
        <v>228</v>
      </c>
      <c r="N15" s="56">
        <v>223</v>
      </c>
      <c r="O15" s="56">
        <v>210</v>
      </c>
      <c r="P15" s="56">
        <v>184</v>
      </c>
      <c r="Q15" s="56">
        <v>179</v>
      </c>
      <c r="R15" s="56">
        <v>193</v>
      </c>
      <c r="S15" s="56">
        <v>193</v>
      </c>
      <c r="T15" s="56">
        <v>167</v>
      </c>
      <c r="U15" s="56">
        <v>161</v>
      </c>
      <c r="V15" s="56">
        <v>125</v>
      </c>
      <c r="W15" s="57"/>
      <c r="X15" s="56">
        <v>131</v>
      </c>
      <c r="Y15" s="56">
        <v>114</v>
      </c>
      <c r="Z15" s="56">
        <v>144</v>
      </c>
      <c r="AA15" s="56">
        <v>96</v>
      </c>
      <c r="AB15" s="56">
        <v>117</v>
      </c>
      <c r="AC15" s="56">
        <v>147</v>
      </c>
      <c r="AD15" s="56">
        <v>136</v>
      </c>
      <c r="AE15" s="56">
        <v>110</v>
      </c>
      <c r="AF15" s="56">
        <v>95</v>
      </c>
      <c r="AG15" s="56">
        <v>69</v>
      </c>
      <c r="AH15" s="57"/>
      <c r="AI15" s="56">
        <v>20</v>
      </c>
      <c r="AJ15" s="56">
        <v>17</v>
      </c>
      <c r="AK15" s="56">
        <v>14</v>
      </c>
      <c r="AL15" s="56">
        <v>16</v>
      </c>
      <c r="AM15" s="56">
        <v>18</v>
      </c>
      <c r="AN15" s="56">
        <v>10</v>
      </c>
      <c r="AO15" s="56">
        <v>11</v>
      </c>
      <c r="AP15" s="56">
        <v>12</v>
      </c>
      <c r="AQ15" s="56">
        <v>7</v>
      </c>
      <c r="AR15" s="56">
        <v>11</v>
      </c>
      <c r="AS15" s="57"/>
      <c r="AT15" s="56">
        <v>388</v>
      </c>
      <c r="AU15" s="56">
        <v>368</v>
      </c>
      <c r="AV15" s="56">
        <v>316</v>
      </c>
      <c r="AW15" s="56">
        <v>301</v>
      </c>
      <c r="AX15" s="56">
        <v>276</v>
      </c>
      <c r="AY15" s="56">
        <v>265</v>
      </c>
      <c r="AZ15" s="56">
        <v>269</v>
      </c>
      <c r="BA15" s="56">
        <v>206</v>
      </c>
      <c r="BB15" s="56">
        <v>212</v>
      </c>
      <c r="BC15" s="56">
        <v>197</v>
      </c>
      <c r="BG15" s="55">
        <f t="shared" si="1"/>
        <v>1258.4000000000001</v>
      </c>
      <c r="BH15" s="55">
        <f t="shared" si="2"/>
        <v>1199.8</v>
      </c>
      <c r="BI15" s="55">
        <f t="shared" si="3"/>
        <v>1160.8</v>
      </c>
      <c r="BJ15" s="55">
        <f t="shared" si="4"/>
        <v>1006.4000000000001</v>
      </c>
      <c r="BK15" s="55">
        <f t="shared" si="5"/>
        <v>1011.8000000000001</v>
      </c>
      <c r="BL15" s="55">
        <f t="shared" si="6"/>
        <v>1080.4000000000001</v>
      </c>
      <c r="BM15" s="55">
        <f t="shared" si="7"/>
        <v>1071.5999999999999</v>
      </c>
      <c r="BN15" s="61">
        <f t="shared" si="8"/>
        <v>887</v>
      </c>
      <c r="BO15" s="61">
        <f t="shared" si="9"/>
        <v>845.19999999999993</v>
      </c>
      <c r="BP15" s="61">
        <f t="shared" si="10"/>
        <v>729.2</v>
      </c>
      <c r="BR15" s="31">
        <f t="shared" si="11"/>
        <v>166.03306364161855</v>
      </c>
      <c r="BT15" s="62">
        <f t="shared" si="12"/>
        <v>820.46666666666658</v>
      </c>
      <c r="BV15" s="4"/>
      <c r="BW15" s="5" t="s">
        <v>15</v>
      </c>
    </row>
    <row r="16" spans="1:75" x14ac:dyDescent="0.3">
      <c r="A16" s="53" t="s">
        <v>7</v>
      </c>
      <c r="B16" s="56">
        <v>382</v>
      </c>
      <c r="C16" s="56">
        <v>385</v>
      </c>
      <c r="D16" s="56">
        <v>376</v>
      </c>
      <c r="E16" s="56">
        <v>301</v>
      </c>
      <c r="F16" s="56">
        <v>292</v>
      </c>
      <c r="G16" s="56">
        <v>321</v>
      </c>
      <c r="H16" s="56">
        <v>300</v>
      </c>
      <c r="I16" s="56">
        <v>335</v>
      </c>
      <c r="J16" s="56">
        <v>256</v>
      </c>
      <c r="K16" s="56">
        <v>208</v>
      </c>
      <c r="L16" s="57"/>
      <c r="M16" s="56">
        <v>181</v>
      </c>
      <c r="N16" s="56">
        <v>164</v>
      </c>
      <c r="O16" s="56">
        <v>155</v>
      </c>
      <c r="P16" s="56">
        <v>141</v>
      </c>
      <c r="Q16" s="56">
        <v>127</v>
      </c>
      <c r="R16" s="56">
        <v>130</v>
      </c>
      <c r="S16" s="56">
        <v>135</v>
      </c>
      <c r="T16" s="56">
        <v>149</v>
      </c>
      <c r="U16" s="56">
        <v>107</v>
      </c>
      <c r="V16" s="56">
        <v>86</v>
      </c>
      <c r="W16" s="57"/>
      <c r="X16" s="56">
        <v>114</v>
      </c>
      <c r="Y16" s="56">
        <v>124</v>
      </c>
      <c r="Z16" s="56">
        <v>143</v>
      </c>
      <c r="AA16" s="56">
        <v>84</v>
      </c>
      <c r="AB16" s="56">
        <v>89</v>
      </c>
      <c r="AC16" s="56">
        <v>110</v>
      </c>
      <c r="AD16" s="56">
        <v>87</v>
      </c>
      <c r="AE16" s="56">
        <v>86</v>
      </c>
      <c r="AF16" s="56">
        <v>69</v>
      </c>
      <c r="AG16" s="56">
        <v>49</v>
      </c>
      <c r="AH16" s="57"/>
      <c r="AI16" s="56">
        <v>9</v>
      </c>
      <c r="AJ16" s="56">
        <v>7</v>
      </c>
      <c r="AK16" s="56">
        <v>8</v>
      </c>
      <c r="AL16" s="56">
        <v>7</v>
      </c>
      <c r="AM16" s="56">
        <v>4</v>
      </c>
      <c r="AN16" s="56">
        <v>4</v>
      </c>
      <c r="AO16" s="56">
        <v>2</v>
      </c>
      <c r="AP16" s="56">
        <v>4</v>
      </c>
      <c r="AQ16" s="56">
        <v>4</v>
      </c>
      <c r="AR16" s="56">
        <v>4</v>
      </c>
      <c r="AS16" s="57"/>
      <c r="AT16" s="56">
        <v>182</v>
      </c>
      <c r="AU16" s="56">
        <v>209</v>
      </c>
      <c r="AV16" s="56">
        <v>215</v>
      </c>
      <c r="AW16" s="56">
        <v>202</v>
      </c>
      <c r="AX16" s="56">
        <v>158</v>
      </c>
      <c r="AY16" s="56">
        <v>182</v>
      </c>
      <c r="AZ16" s="56">
        <v>176</v>
      </c>
      <c r="BA16" s="56">
        <v>249</v>
      </c>
      <c r="BB16" s="56">
        <v>164</v>
      </c>
      <c r="BC16" s="56">
        <v>173</v>
      </c>
      <c r="BG16" s="55">
        <f t="shared" si="1"/>
        <v>833.59999999999991</v>
      </c>
      <c r="BH16" s="55">
        <f t="shared" si="2"/>
        <v>857.6</v>
      </c>
      <c r="BI16" s="55">
        <f t="shared" si="3"/>
        <v>867.6</v>
      </c>
      <c r="BJ16" s="55">
        <f t="shared" si="4"/>
        <v>708.2</v>
      </c>
      <c r="BK16" s="55">
        <f t="shared" si="5"/>
        <v>645.40000000000009</v>
      </c>
      <c r="BL16" s="55">
        <f t="shared" si="6"/>
        <v>721.8</v>
      </c>
      <c r="BM16" s="55">
        <f t="shared" si="7"/>
        <v>673.4</v>
      </c>
      <c r="BN16" s="61">
        <f t="shared" si="8"/>
        <v>794</v>
      </c>
      <c r="BO16" s="61">
        <f t="shared" si="9"/>
        <v>579.40000000000009</v>
      </c>
      <c r="BP16" s="61">
        <f t="shared" si="10"/>
        <v>503.6</v>
      </c>
      <c r="BR16" s="31">
        <f t="shared" si="11"/>
        <v>121.8164758059343</v>
      </c>
      <c r="BT16" s="62">
        <f t="shared" si="12"/>
        <v>625.66666666666663</v>
      </c>
      <c r="BV16" t="s">
        <v>18</v>
      </c>
      <c r="BW16" s="12">
        <v>1</v>
      </c>
    </row>
    <row r="17" spans="1:75" x14ac:dyDescent="0.3">
      <c r="A17" s="53" t="s">
        <v>8</v>
      </c>
      <c r="B17" s="56">
        <v>389</v>
      </c>
      <c r="C17" s="56">
        <v>453</v>
      </c>
      <c r="D17" s="56">
        <v>416</v>
      </c>
      <c r="E17" s="56">
        <v>432</v>
      </c>
      <c r="F17" s="56">
        <v>390</v>
      </c>
      <c r="G17" s="56">
        <v>390</v>
      </c>
      <c r="H17" s="56">
        <v>389</v>
      </c>
      <c r="I17" s="56">
        <v>305</v>
      </c>
      <c r="J17" s="56">
        <v>277</v>
      </c>
      <c r="K17" s="56">
        <v>243</v>
      </c>
      <c r="L17" s="57"/>
      <c r="M17" s="56">
        <v>120</v>
      </c>
      <c r="N17" s="56">
        <v>158</v>
      </c>
      <c r="O17" s="56">
        <v>135</v>
      </c>
      <c r="P17" s="56">
        <v>149</v>
      </c>
      <c r="Q17" s="56">
        <v>146</v>
      </c>
      <c r="R17" s="56">
        <v>127</v>
      </c>
      <c r="S17" s="56">
        <v>161</v>
      </c>
      <c r="T17" s="56">
        <v>108</v>
      </c>
      <c r="U17" s="56">
        <v>99</v>
      </c>
      <c r="V17" s="56">
        <v>100</v>
      </c>
      <c r="W17" s="57"/>
      <c r="X17" s="56">
        <v>156</v>
      </c>
      <c r="Y17" s="56">
        <v>162</v>
      </c>
      <c r="Z17" s="56">
        <v>188</v>
      </c>
      <c r="AA17" s="56">
        <v>178</v>
      </c>
      <c r="AB17" s="56">
        <v>154</v>
      </c>
      <c r="AC17" s="56">
        <v>177</v>
      </c>
      <c r="AD17" s="56">
        <v>138</v>
      </c>
      <c r="AE17" s="56">
        <v>111</v>
      </c>
      <c r="AF17" s="56">
        <v>89</v>
      </c>
      <c r="AG17" s="56">
        <v>74</v>
      </c>
      <c r="AH17" s="57"/>
      <c r="AI17" s="56">
        <v>75</v>
      </c>
      <c r="AJ17" s="56">
        <v>70</v>
      </c>
      <c r="AK17" s="56">
        <v>42</v>
      </c>
      <c r="AL17" s="56">
        <v>34</v>
      </c>
      <c r="AM17" s="56">
        <v>36</v>
      </c>
      <c r="AN17" s="56">
        <v>35</v>
      </c>
      <c r="AO17" s="56">
        <v>33</v>
      </c>
      <c r="AP17" s="56">
        <v>27</v>
      </c>
      <c r="AQ17" s="56">
        <v>16</v>
      </c>
      <c r="AR17" s="56">
        <v>13</v>
      </c>
      <c r="AS17" s="57"/>
      <c r="AT17" s="56">
        <v>46</v>
      </c>
      <c r="AU17" s="56">
        <v>57</v>
      </c>
      <c r="AV17" s="56">
        <v>69</v>
      </c>
      <c r="AW17" s="56">
        <v>74</v>
      </c>
      <c r="AX17" s="56">
        <v>69</v>
      </c>
      <c r="AY17" s="56">
        <v>80</v>
      </c>
      <c r="AZ17" s="56">
        <v>96</v>
      </c>
      <c r="BA17" s="56">
        <v>83</v>
      </c>
      <c r="BB17" s="56">
        <v>66</v>
      </c>
      <c r="BC17" s="56">
        <v>72</v>
      </c>
      <c r="BG17" s="55">
        <f t="shared" si="1"/>
        <v>777</v>
      </c>
      <c r="BH17" s="55">
        <f t="shared" si="2"/>
        <v>882.4</v>
      </c>
      <c r="BI17" s="55">
        <f t="shared" si="3"/>
        <v>831.4</v>
      </c>
      <c r="BJ17" s="55">
        <f t="shared" si="4"/>
        <v>844</v>
      </c>
      <c r="BK17" s="55">
        <f t="shared" si="5"/>
        <v>773</v>
      </c>
      <c r="BL17" s="55">
        <f t="shared" si="6"/>
        <v>790.6</v>
      </c>
      <c r="BM17" s="55">
        <f t="shared" si="7"/>
        <v>791.4</v>
      </c>
      <c r="BN17" s="61">
        <f t="shared" si="8"/>
        <v>617.79999999999995</v>
      </c>
      <c r="BO17" s="61">
        <f t="shared" si="9"/>
        <v>530.4</v>
      </c>
      <c r="BP17" s="61">
        <f t="shared" si="10"/>
        <v>484.6</v>
      </c>
      <c r="BR17" s="31">
        <f t="shared" si="11"/>
        <v>137.68043676087953</v>
      </c>
      <c r="BT17" s="62">
        <f t="shared" si="12"/>
        <v>544.26666666666654</v>
      </c>
      <c r="BV17" s="32"/>
      <c r="BW17" s="33"/>
    </row>
    <row r="18" spans="1:75" x14ac:dyDescent="0.3">
      <c r="A18" s="53" t="s">
        <v>9</v>
      </c>
      <c r="B18" s="56">
        <v>2488</v>
      </c>
      <c r="C18" s="56">
        <v>2578</v>
      </c>
      <c r="D18" s="56">
        <v>2336</v>
      </c>
      <c r="E18" s="56">
        <v>2435</v>
      </c>
      <c r="F18" s="56">
        <v>2430</v>
      </c>
      <c r="G18" s="56">
        <v>2458</v>
      </c>
      <c r="H18" s="56">
        <v>2345</v>
      </c>
      <c r="I18" s="56">
        <v>2101</v>
      </c>
      <c r="J18" s="56">
        <v>2120</v>
      </c>
      <c r="K18" s="56">
        <v>1973</v>
      </c>
      <c r="L18" s="57"/>
      <c r="M18" s="56">
        <v>956</v>
      </c>
      <c r="N18" s="56">
        <v>1036</v>
      </c>
      <c r="O18" s="56">
        <v>914</v>
      </c>
      <c r="P18" s="56">
        <v>962</v>
      </c>
      <c r="Q18" s="56">
        <v>971</v>
      </c>
      <c r="R18" s="56">
        <v>936</v>
      </c>
      <c r="S18" s="56">
        <v>894</v>
      </c>
      <c r="T18" s="56">
        <v>735</v>
      </c>
      <c r="U18" s="56">
        <v>707</v>
      </c>
      <c r="V18" s="56">
        <v>663</v>
      </c>
      <c r="W18" s="57"/>
      <c r="X18" s="56">
        <v>433</v>
      </c>
      <c r="Y18" s="56">
        <v>406</v>
      </c>
      <c r="Z18" s="56">
        <v>377</v>
      </c>
      <c r="AA18" s="56">
        <v>377</v>
      </c>
      <c r="AB18" s="56">
        <v>325</v>
      </c>
      <c r="AC18" s="56">
        <v>371</v>
      </c>
      <c r="AD18" s="56">
        <v>322</v>
      </c>
      <c r="AE18" s="56">
        <v>260</v>
      </c>
      <c r="AF18" s="56">
        <v>233</v>
      </c>
      <c r="AG18" s="56">
        <v>271</v>
      </c>
      <c r="AH18" s="57"/>
      <c r="AI18" s="56">
        <v>39</v>
      </c>
      <c r="AJ18" s="56">
        <v>34</v>
      </c>
      <c r="AK18" s="56">
        <v>24</v>
      </c>
      <c r="AL18" s="56">
        <v>19</v>
      </c>
      <c r="AM18" s="56">
        <v>15</v>
      </c>
      <c r="AN18" s="56">
        <v>22</v>
      </c>
      <c r="AO18" s="56">
        <v>20</v>
      </c>
      <c r="AP18" s="56">
        <v>15</v>
      </c>
      <c r="AQ18" s="56">
        <v>15</v>
      </c>
      <c r="AR18" s="56">
        <v>20</v>
      </c>
      <c r="AS18" s="57"/>
      <c r="AT18" s="56">
        <v>3034</v>
      </c>
      <c r="AU18" s="56">
        <v>3153</v>
      </c>
      <c r="AV18" s="56">
        <v>2727</v>
      </c>
      <c r="AW18" s="56">
        <v>2941</v>
      </c>
      <c r="AX18" s="56">
        <v>2919</v>
      </c>
      <c r="AY18" s="56">
        <v>2967</v>
      </c>
      <c r="AZ18" s="56">
        <v>2802</v>
      </c>
      <c r="BA18" s="56">
        <v>2323</v>
      </c>
      <c r="BB18" s="56">
        <v>2847</v>
      </c>
      <c r="BC18" s="56">
        <v>2395</v>
      </c>
      <c r="BG18" s="55">
        <f t="shared" si="1"/>
        <v>6766.6</v>
      </c>
      <c r="BH18" s="55">
        <f t="shared" si="2"/>
        <v>7006.6</v>
      </c>
      <c r="BI18" s="55">
        <f t="shared" si="3"/>
        <v>6200</v>
      </c>
      <c r="BJ18" s="55">
        <f t="shared" si="4"/>
        <v>6545.4</v>
      </c>
      <c r="BK18" s="55">
        <f t="shared" si="5"/>
        <v>6468.8</v>
      </c>
      <c r="BL18" s="55">
        <f t="shared" si="6"/>
        <v>6571.2000000000007</v>
      </c>
      <c r="BM18" s="55">
        <f t="shared" si="7"/>
        <v>6208.2</v>
      </c>
      <c r="BN18" s="61">
        <f t="shared" si="8"/>
        <v>5290</v>
      </c>
      <c r="BO18" s="61">
        <f t="shared" si="9"/>
        <v>5783.6</v>
      </c>
      <c r="BP18" s="61">
        <f t="shared" si="10"/>
        <v>5193.3999999999996</v>
      </c>
      <c r="BR18" s="31">
        <f t="shared" si="11"/>
        <v>606.96592216257648</v>
      </c>
      <c r="BT18" s="62">
        <f t="shared" si="12"/>
        <v>5422.333333333333</v>
      </c>
    </row>
    <row r="19" spans="1:75" x14ac:dyDescent="0.3">
      <c r="A19" s="63" t="s">
        <v>10</v>
      </c>
      <c r="B19" s="64">
        <v>180</v>
      </c>
      <c r="C19" s="64">
        <v>170</v>
      </c>
      <c r="D19" s="64">
        <v>189</v>
      </c>
      <c r="E19" s="64">
        <v>192</v>
      </c>
      <c r="F19" s="64">
        <v>176</v>
      </c>
      <c r="G19" s="64">
        <v>258</v>
      </c>
      <c r="H19" s="64">
        <v>296</v>
      </c>
      <c r="I19" s="64">
        <v>234</v>
      </c>
      <c r="J19" s="64">
        <v>216</v>
      </c>
      <c r="K19" s="64">
        <v>212</v>
      </c>
      <c r="L19" s="57"/>
      <c r="M19" s="64">
        <v>82</v>
      </c>
      <c r="N19" s="64">
        <v>62</v>
      </c>
      <c r="O19" s="64">
        <v>72</v>
      </c>
      <c r="P19" s="64">
        <v>91</v>
      </c>
      <c r="Q19" s="64">
        <v>60</v>
      </c>
      <c r="R19" s="64">
        <v>108</v>
      </c>
      <c r="S19" s="64">
        <v>122</v>
      </c>
      <c r="T19" s="64">
        <v>93</v>
      </c>
      <c r="U19" s="64">
        <v>82</v>
      </c>
      <c r="V19" s="64">
        <v>85</v>
      </c>
      <c r="W19" s="57"/>
      <c r="X19" s="64">
        <v>57</v>
      </c>
      <c r="Y19" s="64">
        <v>57</v>
      </c>
      <c r="Z19" s="64">
        <v>80</v>
      </c>
      <c r="AA19" s="64">
        <v>55</v>
      </c>
      <c r="AB19" s="64">
        <v>54</v>
      </c>
      <c r="AC19" s="64">
        <v>82</v>
      </c>
      <c r="AD19" s="64">
        <v>78</v>
      </c>
      <c r="AE19" s="64">
        <v>60</v>
      </c>
      <c r="AF19" s="64">
        <v>47</v>
      </c>
      <c r="AG19" s="64">
        <v>49</v>
      </c>
      <c r="AH19" s="57"/>
      <c r="AI19" s="64">
        <v>6</v>
      </c>
      <c r="AJ19" s="64">
        <v>9</v>
      </c>
      <c r="AK19" s="64">
        <v>6</v>
      </c>
      <c r="AL19" s="64">
        <v>3</v>
      </c>
      <c r="AM19" s="64">
        <v>4</v>
      </c>
      <c r="AN19" s="64">
        <v>1</v>
      </c>
      <c r="AO19" s="64">
        <v>9</v>
      </c>
      <c r="AP19" s="64">
        <v>3</v>
      </c>
      <c r="AQ19" s="64">
        <v>4</v>
      </c>
      <c r="AR19" s="64">
        <v>3</v>
      </c>
      <c r="AS19" s="57"/>
      <c r="AT19" s="64">
        <v>50</v>
      </c>
      <c r="AU19" s="64">
        <v>84</v>
      </c>
      <c r="AV19" s="64">
        <v>99</v>
      </c>
      <c r="AW19" s="64">
        <v>86</v>
      </c>
      <c r="AX19" s="64">
        <v>89</v>
      </c>
      <c r="AY19" s="64">
        <v>49</v>
      </c>
      <c r="AZ19" s="64">
        <v>60</v>
      </c>
      <c r="BA19" s="64">
        <v>53</v>
      </c>
      <c r="BB19" s="64">
        <v>48</v>
      </c>
      <c r="BC19" s="64">
        <v>61</v>
      </c>
      <c r="BG19" s="65">
        <f t="shared" si="1"/>
        <v>359.8</v>
      </c>
      <c r="BH19" s="65">
        <f t="shared" si="2"/>
        <v>371.40000000000003</v>
      </c>
      <c r="BI19" s="65">
        <f t="shared" si="3"/>
        <v>432.8</v>
      </c>
      <c r="BJ19" s="65">
        <f t="shared" si="4"/>
        <v>409.40000000000003</v>
      </c>
      <c r="BK19" s="65">
        <f t="shared" si="5"/>
        <v>371.8</v>
      </c>
      <c r="BL19" s="65">
        <f t="shared" si="6"/>
        <v>476.59999999999997</v>
      </c>
      <c r="BM19" s="65">
        <f t="shared" si="7"/>
        <v>542.40000000000009</v>
      </c>
      <c r="BN19" s="66">
        <f t="shared" si="8"/>
        <v>425</v>
      </c>
      <c r="BO19" s="66">
        <f t="shared" si="9"/>
        <v>381.40000000000003</v>
      </c>
      <c r="BP19" s="66">
        <f t="shared" si="10"/>
        <v>393.6</v>
      </c>
      <c r="BR19" s="72">
        <f t="shared" si="11"/>
        <v>56.622056950743925</v>
      </c>
      <c r="BT19" s="73">
        <f t="shared" si="12"/>
        <v>400</v>
      </c>
    </row>
    <row r="20" spans="1:75" x14ac:dyDescent="0.3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7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T20" s="14"/>
    </row>
    <row r="21" spans="1:75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7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T21" s="14"/>
    </row>
    <row r="22" spans="1:75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7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T22" s="14"/>
    </row>
    <row r="23" spans="1:75" ht="21" x14ac:dyDescent="0.4">
      <c r="A23" s="71" t="s">
        <v>51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9"/>
      <c r="BE23" s="69"/>
      <c r="BF23" s="69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69"/>
      <c r="BR23" s="69"/>
      <c r="BS23" s="69"/>
      <c r="BT23" s="69"/>
    </row>
    <row r="24" spans="1:75" x14ac:dyDescent="0.3">
      <c r="A24" s="53" t="s">
        <v>0</v>
      </c>
      <c r="B24" s="56">
        <v>204</v>
      </c>
      <c r="C24" s="56">
        <v>210</v>
      </c>
      <c r="D24" s="56">
        <v>207</v>
      </c>
      <c r="E24" s="56">
        <v>176</v>
      </c>
      <c r="F24" s="56">
        <v>199</v>
      </c>
      <c r="G24" s="56">
        <v>176</v>
      </c>
      <c r="H24" s="56">
        <v>180</v>
      </c>
      <c r="I24" s="56">
        <v>153</v>
      </c>
      <c r="J24" s="56">
        <v>138</v>
      </c>
      <c r="K24" s="56">
        <v>129</v>
      </c>
      <c r="L24" s="57"/>
      <c r="M24" s="56">
        <v>64</v>
      </c>
      <c r="N24" s="56">
        <v>63</v>
      </c>
      <c r="O24" s="56">
        <v>64</v>
      </c>
      <c r="P24" s="56">
        <v>64</v>
      </c>
      <c r="Q24" s="56">
        <v>61</v>
      </c>
      <c r="R24" s="56">
        <v>62</v>
      </c>
      <c r="S24" s="56">
        <v>55</v>
      </c>
      <c r="T24" s="56">
        <v>46</v>
      </c>
      <c r="U24" s="56">
        <v>44</v>
      </c>
      <c r="V24" s="56">
        <v>44</v>
      </c>
      <c r="W24" s="57"/>
      <c r="X24" s="56">
        <v>78</v>
      </c>
      <c r="Y24" s="56">
        <v>98</v>
      </c>
      <c r="Z24" s="56">
        <v>88</v>
      </c>
      <c r="AA24" s="56">
        <v>72</v>
      </c>
      <c r="AB24" s="56">
        <v>90</v>
      </c>
      <c r="AC24" s="56">
        <v>71</v>
      </c>
      <c r="AD24" s="56">
        <v>81</v>
      </c>
      <c r="AE24" s="56">
        <v>60</v>
      </c>
      <c r="AF24" s="56">
        <v>58</v>
      </c>
      <c r="AG24" s="56">
        <v>41</v>
      </c>
      <c r="AH24" s="57"/>
      <c r="AI24" s="56">
        <v>36</v>
      </c>
      <c r="AJ24" s="56">
        <v>29</v>
      </c>
      <c r="AK24" s="56">
        <v>28</v>
      </c>
      <c r="AL24" s="56">
        <v>23</v>
      </c>
      <c r="AM24" s="56">
        <v>29</v>
      </c>
      <c r="AN24" s="56">
        <v>25</v>
      </c>
      <c r="AO24" s="56">
        <v>26</v>
      </c>
      <c r="AP24" s="56">
        <v>23</v>
      </c>
      <c r="AQ24" s="56">
        <v>21</v>
      </c>
      <c r="AR24" s="56">
        <v>26</v>
      </c>
      <c r="AS24" s="57"/>
      <c r="AT24" s="56">
        <v>31</v>
      </c>
      <c r="AU24" s="56">
        <v>34</v>
      </c>
      <c r="AV24" s="56">
        <v>40</v>
      </c>
      <c r="AW24" s="56">
        <v>48</v>
      </c>
      <c r="AX24" s="56">
        <v>31</v>
      </c>
      <c r="AY24" s="56">
        <v>29</v>
      </c>
      <c r="AZ24" s="56">
        <v>37</v>
      </c>
      <c r="BA24" s="56">
        <v>40</v>
      </c>
      <c r="BB24" s="56">
        <v>30</v>
      </c>
      <c r="BC24" s="56">
        <v>30</v>
      </c>
      <c r="BG24" s="55">
        <f t="shared" si="1"/>
        <v>407.4</v>
      </c>
      <c r="BH24" s="55">
        <f t="shared" ref="BH24" si="13">C24+(N24*$BW$10)+(Y24*$BW$11)+(AJ24*$BW$12)+(AU24*$BW$16)</f>
        <v>427.2</v>
      </c>
      <c r="BI24" s="55">
        <f t="shared" ref="BI24" si="14">D24+(O24*$BW$10)+(Z24*$BW$11)+(AK24*$BW$12)+(AV24*$BW$16)</f>
        <v>419.8</v>
      </c>
      <c r="BJ24" s="55">
        <f t="shared" ref="BJ24" si="15">E24+(P24*$BW$10)+(AA24*$BW$11)+(AL24*$BW$12)+(AW24*$BW$16)</f>
        <v>374.8</v>
      </c>
      <c r="BK24" s="55">
        <f t="shared" ref="BK24" si="16">F24+(Q24*$BW$10)+(AB24*$BW$11)+(AM24*$BW$12)+(AX24*$BW$16)</f>
        <v>403.6</v>
      </c>
      <c r="BL24" s="55">
        <f t="shared" ref="BL24" si="17">G24+(R24*$BW$10)+(AC24*$BW$11)+(AN24*$BW$12)+(AY24*$BW$16)</f>
        <v>355.6</v>
      </c>
      <c r="BM24" s="55">
        <f t="shared" ref="BM24" si="18">H24+(S24*$BW$10)+(AD24*$BW$11)+(AO24*$BW$12)+(AZ24*$BW$16)</f>
        <v>373.2</v>
      </c>
      <c r="BN24" s="61">
        <f t="shared" ref="BN24" si="19">I24+(T24*$BW$10)+(AE24*$BW$11)+(AP24*$BW$12)+(BA24*$BW$16)</f>
        <v>317.40000000000003</v>
      </c>
      <c r="BO24" s="61">
        <f t="shared" ref="BO24" si="20">J24+(U24*$BW$10)+(AF24*$BW$11)+(AQ24*$BW$12)+(BB24*$BW$16)</f>
        <v>286.39999999999998</v>
      </c>
      <c r="BP24" s="61">
        <f t="shared" ref="BP24" si="21">K24+(V24*$BW$10)+(AG24*$BW$11)+(AR24*$BW$12)+(BC24*$BW$16)</f>
        <v>266.39999999999998</v>
      </c>
      <c r="BR24" s="31">
        <f t="shared" si="11"/>
        <v>56.316364308155805</v>
      </c>
      <c r="BT24" s="62">
        <f>AVERAGE(BN24:BP24)</f>
        <v>290.06666666666666</v>
      </c>
    </row>
    <row r="25" spans="1:75" x14ac:dyDescent="0.3">
      <c r="A25" s="53" t="s">
        <v>1</v>
      </c>
      <c r="B25" s="56">
        <v>334</v>
      </c>
      <c r="C25" s="56">
        <v>347</v>
      </c>
      <c r="D25" s="56">
        <v>301</v>
      </c>
      <c r="E25" s="56">
        <v>294</v>
      </c>
      <c r="F25" s="56">
        <v>287</v>
      </c>
      <c r="G25" s="56">
        <v>310</v>
      </c>
      <c r="H25" s="56">
        <v>223</v>
      </c>
      <c r="I25" s="56">
        <v>225</v>
      </c>
      <c r="J25" s="56">
        <v>176</v>
      </c>
      <c r="K25" s="56">
        <v>190</v>
      </c>
      <c r="L25" s="57"/>
      <c r="M25" s="56">
        <v>122</v>
      </c>
      <c r="N25" s="56">
        <v>142</v>
      </c>
      <c r="O25" s="56">
        <v>132</v>
      </c>
      <c r="P25" s="56">
        <v>123</v>
      </c>
      <c r="Q25" s="56">
        <v>142</v>
      </c>
      <c r="R25" s="56">
        <v>120</v>
      </c>
      <c r="S25" s="56">
        <v>96</v>
      </c>
      <c r="T25" s="56">
        <v>89</v>
      </c>
      <c r="U25" s="56">
        <v>69</v>
      </c>
      <c r="V25" s="56">
        <v>66</v>
      </c>
      <c r="W25" s="57"/>
      <c r="X25" s="56">
        <v>108</v>
      </c>
      <c r="Y25" s="56">
        <v>119</v>
      </c>
      <c r="Z25" s="56">
        <v>91</v>
      </c>
      <c r="AA25" s="56">
        <v>98</v>
      </c>
      <c r="AB25" s="56">
        <v>74</v>
      </c>
      <c r="AC25" s="56">
        <v>102</v>
      </c>
      <c r="AD25" s="56">
        <v>68</v>
      </c>
      <c r="AE25" s="56">
        <v>66</v>
      </c>
      <c r="AF25" s="56">
        <v>57</v>
      </c>
      <c r="AG25" s="56">
        <v>69</v>
      </c>
      <c r="AH25" s="57"/>
      <c r="AI25" s="56">
        <v>24</v>
      </c>
      <c r="AJ25" s="56">
        <v>18</v>
      </c>
      <c r="AK25" s="56">
        <v>17</v>
      </c>
      <c r="AL25" s="56">
        <v>18</v>
      </c>
      <c r="AM25" s="56">
        <v>12</v>
      </c>
      <c r="AN25" s="56">
        <v>17</v>
      </c>
      <c r="AO25" s="56">
        <v>15</v>
      </c>
      <c r="AP25" s="56">
        <v>5</v>
      </c>
      <c r="AQ25" s="56">
        <v>6</v>
      </c>
      <c r="AR25" s="56">
        <v>9</v>
      </c>
      <c r="AS25" s="57"/>
      <c r="AT25" s="56">
        <v>88</v>
      </c>
      <c r="AU25" s="56">
        <v>79</v>
      </c>
      <c r="AV25" s="56">
        <v>96</v>
      </c>
      <c r="AW25" s="56">
        <v>76</v>
      </c>
      <c r="AX25" s="56">
        <v>73</v>
      </c>
      <c r="AY25" s="56">
        <v>47</v>
      </c>
      <c r="AZ25" s="56">
        <v>68</v>
      </c>
      <c r="BA25" s="56">
        <v>72</v>
      </c>
      <c r="BB25" s="56">
        <v>67</v>
      </c>
      <c r="BC25" s="56">
        <v>44</v>
      </c>
      <c r="BG25" s="55">
        <f t="shared" ref="BG25:BG34" si="22">B25+(M25*$BW$10)+(X25*$BW$11)+(AI25*$BW$12)+(AT25*$BW$16)</f>
        <v>656.4</v>
      </c>
      <c r="BH25" s="55">
        <f t="shared" ref="BH25:BH34" si="23">C25+(N25*$BW$10)+(Y25*$BW$11)+(AJ25*$BW$12)+(AU25*$BW$16)</f>
        <v>680.2</v>
      </c>
      <c r="BI25" s="55">
        <f t="shared" ref="BI25:BI34" si="24">D25+(O25*$BW$10)+(Z25*$BW$11)+(AK25*$BW$12)+(AV25*$BW$16)</f>
        <v>614</v>
      </c>
      <c r="BJ25" s="55">
        <f t="shared" ref="BJ25:BJ34" si="25">E25+(P25*$BW$10)+(AA25*$BW$11)+(AL25*$BW$12)+(AW25*$BW$16)</f>
        <v>588</v>
      </c>
      <c r="BK25" s="55">
        <f t="shared" ref="BK25:BK34" si="26">F25+(Q25*$BW$10)+(AB25*$BW$11)+(AM25*$BW$12)+(AX25*$BW$16)</f>
        <v>562</v>
      </c>
      <c r="BL25" s="55">
        <f t="shared" ref="BL25:BL34" si="27">G25+(R25*$BW$10)+(AC25*$BW$11)+(AN25*$BW$12)+(AY25*$BW$16)</f>
        <v>575.4</v>
      </c>
      <c r="BM25" s="55">
        <f t="shared" ref="BM25:BM34" si="28">H25+(S25*$BW$10)+(AD25*$BW$11)+(AO25*$BW$12)+(AZ25*$BW$16)</f>
        <v>453.8</v>
      </c>
      <c r="BN25" s="61">
        <f t="shared" ref="BN25:BN34" si="29">I25+(T25*$BW$10)+(AE25*$BW$11)+(AP25*$BW$12)+(BA25*$BW$16)</f>
        <v>440.2</v>
      </c>
      <c r="BO25" s="61">
        <f t="shared" ref="BO25:BO34" si="30">J25+(U25*$BW$10)+(AF25*$BW$11)+(AQ25*$BW$12)+(BB25*$BW$16)</f>
        <v>362.4</v>
      </c>
      <c r="BP25" s="61">
        <f t="shared" ref="BP25:BP34" si="31">K25+(V25*$BW$10)+(AG25*$BW$11)+(AR25*$BW$12)+(BC25*$BW$16)</f>
        <v>366.6</v>
      </c>
      <c r="BR25" s="31">
        <f t="shared" si="11"/>
        <v>115.80724406434065</v>
      </c>
      <c r="BT25" s="62">
        <f t="shared" si="12"/>
        <v>389.73333333333329</v>
      </c>
    </row>
    <row r="26" spans="1:75" x14ac:dyDescent="0.3">
      <c r="A26" s="53" t="s">
        <v>2</v>
      </c>
      <c r="B26" s="56">
        <v>629</v>
      </c>
      <c r="C26" s="56">
        <v>553</v>
      </c>
      <c r="D26" s="56">
        <v>608</v>
      </c>
      <c r="E26" s="56">
        <v>542</v>
      </c>
      <c r="F26" s="56">
        <v>602</v>
      </c>
      <c r="G26" s="56">
        <v>605</v>
      </c>
      <c r="H26" s="56">
        <v>537</v>
      </c>
      <c r="I26" s="56">
        <v>586</v>
      </c>
      <c r="J26" s="56">
        <v>561</v>
      </c>
      <c r="K26" s="56">
        <v>476</v>
      </c>
      <c r="L26" s="57"/>
      <c r="M26" s="56">
        <v>216</v>
      </c>
      <c r="N26" s="56">
        <v>201</v>
      </c>
      <c r="O26" s="56">
        <v>254</v>
      </c>
      <c r="P26" s="56">
        <v>211</v>
      </c>
      <c r="Q26" s="56">
        <v>258</v>
      </c>
      <c r="R26" s="56">
        <v>236</v>
      </c>
      <c r="S26" s="56">
        <v>232</v>
      </c>
      <c r="T26" s="56">
        <v>223</v>
      </c>
      <c r="U26" s="56">
        <v>241</v>
      </c>
      <c r="V26" s="56">
        <v>205</v>
      </c>
      <c r="W26" s="57"/>
      <c r="X26" s="56">
        <v>227</v>
      </c>
      <c r="Y26" s="56">
        <v>192</v>
      </c>
      <c r="Z26" s="56">
        <v>174</v>
      </c>
      <c r="AA26" s="56">
        <v>163</v>
      </c>
      <c r="AB26" s="56">
        <v>152</v>
      </c>
      <c r="AC26" s="56">
        <v>186</v>
      </c>
      <c r="AD26" s="56">
        <v>140</v>
      </c>
      <c r="AE26" s="56">
        <v>158</v>
      </c>
      <c r="AF26" s="56">
        <v>144</v>
      </c>
      <c r="AG26" s="56">
        <v>132</v>
      </c>
      <c r="AH26" s="57"/>
      <c r="AI26" s="56">
        <v>72</v>
      </c>
      <c r="AJ26" s="56">
        <v>54</v>
      </c>
      <c r="AK26" s="56">
        <v>62</v>
      </c>
      <c r="AL26" s="56">
        <v>48</v>
      </c>
      <c r="AM26" s="56">
        <v>47</v>
      </c>
      <c r="AN26" s="56">
        <v>46</v>
      </c>
      <c r="AO26" s="56">
        <v>36</v>
      </c>
      <c r="AP26" s="56">
        <v>27</v>
      </c>
      <c r="AQ26" s="56">
        <v>19</v>
      </c>
      <c r="AR26" s="56">
        <v>9</v>
      </c>
      <c r="AS26" s="57"/>
      <c r="AT26" s="56">
        <v>98</v>
      </c>
      <c r="AU26" s="56">
        <v>81</v>
      </c>
      <c r="AV26" s="56">
        <v>64</v>
      </c>
      <c r="AW26" s="56">
        <v>75</v>
      </c>
      <c r="AX26" s="56">
        <v>86</v>
      </c>
      <c r="AY26" s="56">
        <v>95</v>
      </c>
      <c r="AZ26" s="56">
        <v>92</v>
      </c>
      <c r="BA26" s="56">
        <v>80</v>
      </c>
      <c r="BB26" s="56">
        <v>79</v>
      </c>
      <c r="BC26" s="56">
        <v>71</v>
      </c>
      <c r="BG26" s="55">
        <f t="shared" si="22"/>
        <v>1213.2</v>
      </c>
      <c r="BH26" s="55">
        <f t="shared" si="23"/>
        <v>1051.5999999999999</v>
      </c>
      <c r="BI26" s="55">
        <f t="shared" si="24"/>
        <v>1123.6000000000001</v>
      </c>
      <c r="BJ26" s="55">
        <f t="shared" si="25"/>
        <v>1006.4</v>
      </c>
      <c r="BK26" s="55">
        <f t="shared" si="26"/>
        <v>1102.8</v>
      </c>
      <c r="BL26" s="55">
        <f t="shared" si="27"/>
        <v>1130</v>
      </c>
      <c r="BM26" s="55">
        <f t="shared" si="28"/>
        <v>997.80000000000007</v>
      </c>
      <c r="BN26" s="61">
        <f t="shared" si="29"/>
        <v>1034.8</v>
      </c>
      <c r="BO26" s="61">
        <f t="shared" si="30"/>
        <v>999.59999999999991</v>
      </c>
      <c r="BP26" s="61">
        <f t="shared" si="31"/>
        <v>853.8</v>
      </c>
      <c r="BR26" s="31">
        <f t="shared" si="11"/>
        <v>98.383910156985436</v>
      </c>
      <c r="BT26" s="62">
        <f t="shared" si="12"/>
        <v>962.73333333333323</v>
      </c>
    </row>
    <row r="27" spans="1:75" x14ac:dyDescent="0.3">
      <c r="A27" s="53" t="s">
        <v>3</v>
      </c>
      <c r="B27" s="56">
        <v>153</v>
      </c>
      <c r="C27" s="56">
        <v>144</v>
      </c>
      <c r="D27" s="56">
        <v>148</v>
      </c>
      <c r="E27" s="56">
        <v>141</v>
      </c>
      <c r="F27" s="56">
        <v>176</v>
      </c>
      <c r="G27" s="56">
        <v>148</v>
      </c>
      <c r="H27" s="56">
        <v>188</v>
      </c>
      <c r="I27" s="56">
        <v>144</v>
      </c>
      <c r="J27" s="56">
        <v>148</v>
      </c>
      <c r="K27" s="56">
        <v>159</v>
      </c>
      <c r="L27" s="57"/>
      <c r="M27" s="56">
        <v>64</v>
      </c>
      <c r="N27" s="56">
        <v>49</v>
      </c>
      <c r="O27" s="56">
        <v>63</v>
      </c>
      <c r="P27" s="56">
        <v>58</v>
      </c>
      <c r="Q27" s="56">
        <v>74</v>
      </c>
      <c r="R27" s="56">
        <v>60</v>
      </c>
      <c r="S27" s="56">
        <v>51</v>
      </c>
      <c r="T27" s="56">
        <v>53</v>
      </c>
      <c r="U27" s="56">
        <v>57</v>
      </c>
      <c r="V27" s="56">
        <v>52</v>
      </c>
      <c r="W27" s="57"/>
      <c r="X27" s="56">
        <v>50</v>
      </c>
      <c r="Y27" s="56">
        <v>60</v>
      </c>
      <c r="Z27" s="56">
        <v>61</v>
      </c>
      <c r="AA27" s="56">
        <v>56</v>
      </c>
      <c r="AB27" s="56">
        <v>63</v>
      </c>
      <c r="AC27" s="56">
        <v>60</v>
      </c>
      <c r="AD27" s="56">
        <v>95</v>
      </c>
      <c r="AE27" s="56">
        <v>60</v>
      </c>
      <c r="AF27" s="56">
        <v>56</v>
      </c>
      <c r="AG27" s="56">
        <v>61</v>
      </c>
      <c r="AH27" s="57"/>
      <c r="AI27" s="56">
        <v>15</v>
      </c>
      <c r="AJ27" s="56">
        <v>8</v>
      </c>
      <c r="AK27" s="56">
        <v>6</v>
      </c>
      <c r="AL27" s="56">
        <v>8</v>
      </c>
      <c r="AM27" s="56">
        <v>9</v>
      </c>
      <c r="AN27" s="56">
        <v>7</v>
      </c>
      <c r="AO27" s="56">
        <v>18</v>
      </c>
      <c r="AP27" s="56">
        <v>6</v>
      </c>
      <c r="AQ27" s="56">
        <v>8</v>
      </c>
      <c r="AR27" s="56">
        <v>7</v>
      </c>
      <c r="AS27" s="57"/>
      <c r="AT27" s="56">
        <v>28</v>
      </c>
      <c r="AU27" s="56">
        <v>23</v>
      </c>
      <c r="AV27" s="56">
        <v>51</v>
      </c>
      <c r="AW27" s="56">
        <v>34</v>
      </c>
      <c r="AX27" s="56">
        <v>38</v>
      </c>
      <c r="AY27" s="56">
        <v>39</v>
      </c>
      <c r="AZ27" s="56">
        <v>30</v>
      </c>
      <c r="BA27" s="56">
        <v>25</v>
      </c>
      <c r="BB27" s="56">
        <v>37</v>
      </c>
      <c r="BC27" s="56">
        <v>49</v>
      </c>
      <c r="BG27" s="55">
        <f t="shared" si="22"/>
        <v>300.2</v>
      </c>
      <c r="BH27" s="55">
        <f t="shared" si="23"/>
        <v>275.79999999999995</v>
      </c>
      <c r="BI27" s="55">
        <f t="shared" si="24"/>
        <v>317.59999999999997</v>
      </c>
      <c r="BJ27" s="55">
        <f t="shared" si="25"/>
        <v>287</v>
      </c>
      <c r="BK27" s="55">
        <f t="shared" si="26"/>
        <v>347</v>
      </c>
      <c r="BL27" s="55">
        <f t="shared" si="27"/>
        <v>303.39999999999998</v>
      </c>
      <c r="BM27" s="55">
        <f t="shared" si="28"/>
        <v>375.40000000000003</v>
      </c>
      <c r="BN27" s="61">
        <f t="shared" si="29"/>
        <v>278.60000000000002</v>
      </c>
      <c r="BO27" s="61">
        <f t="shared" si="30"/>
        <v>296.2</v>
      </c>
      <c r="BP27" s="61">
        <f t="shared" si="31"/>
        <v>319</v>
      </c>
      <c r="BR27" s="31">
        <f t="shared" si="11"/>
        <v>31.268649546221933</v>
      </c>
      <c r="BT27" s="62">
        <f t="shared" si="12"/>
        <v>297.93333333333334</v>
      </c>
    </row>
    <row r="28" spans="1:75" x14ac:dyDescent="0.3">
      <c r="A28" s="53" t="s">
        <v>4</v>
      </c>
      <c r="B28" s="56">
        <v>1259</v>
      </c>
      <c r="C28" s="56">
        <v>1331</v>
      </c>
      <c r="D28" s="56">
        <v>1164</v>
      </c>
      <c r="E28" s="56">
        <v>1260</v>
      </c>
      <c r="F28" s="56">
        <v>1303</v>
      </c>
      <c r="G28" s="56">
        <v>1342</v>
      </c>
      <c r="H28" s="56">
        <v>1259</v>
      </c>
      <c r="I28" s="56">
        <v>1064</v>
      </c>
      <c r="J28" s="56">
        <v>1163</v>
      </c>
      <c r="K28" s="56">
        <v>1074</v>
      </c>
      <c r="L28" s="57"/>
      <c r="M28" s="56">
        <v>489</v>
      </c>
      <c r="N28" s="56">
        <v>518</v>
      </c>
      <c r="O28" s="56">
        <v>479</v>
      </c>
      <c r="P28" s="56">
        <v>542</v>
      </c>
      <c r="Q28" s="56">
        <v>488</v>
      </c>
      <c r="R28" s="56">
        <v>540</v>
      </c>
      <c r="S28" s="56">
        <v>534</v>
      </c>
      <c r="T28" s="56">
        <v>403</v>
      </c>
      <c r="U28" s="56">
        <v>458</v>
      </c>
      <c r="V28" s="56">
        <v>406</v>
      </c>
      <c r="W28" s="57"/>
      <c r="X28" s="56">
        <v>289</v>
      </c>
      <c r="Y28" s="56">
        <v>330</v>
      </c>
      <c r="Z28" s="56">
        <v>293</v>
      </c>
      <c r="AA28" s="56">
        <v>272</v>
      </c>
      <c r="AB28" s="56">
        <v>312</v>
      </c>
      <c r="AC28" s="56">
        <v>322</v>
      </c>
      <c r="AD28" s="56">
        <v>269</v>
      </c>
      <c r="AE28" s="56">
        <v>253</v>
      </c>
      <c r="AF28" s="56">
        <v>276</v>
      </c>
      <c r="AG28" s="56">
        <v>245</v>
      </c>
      <c r="AH28" s="57"/>
      <c r="AI28" s="56">
        <v>119</v>
      </c>
      <c r="AJ28" s="56">
        <v>95</v>
      </c>
      <c r="AK28" s="56">
        <v>49</v>
      </c>
      <c r="AL28" s="56">
        <v>70</v>
      </c>
      <c r="AM28" s="56">
        <v>51</v>
      </c>
      <c r="AN28" s="56">
        <v>69</v>
      </c>
      <c r="AO28" s="56">
        <v>71</v>
      </c>
      <c r="AP28" s="56">
        <v>42</v>
      </c>
      <c r="AQ28" s="56">
        <v>42</v>
      </c>
      <c r="AR28" s="56">
        <v>31</v>
      </c>
      <c r="AS28" s="57"/>
      <c r="AT28" s="56">
        <v>440</v>
      </c>
      <c r="AU28" s="56">
        <v>411</v>
      </c>
      <c r="AV28" s="56">
        <v>369</v>
      </c>
      <c r="AW28" s="56">
        <v>410</v>
      </c>
      <c r="AX28" s="56">
        <v>335</v>
      </c>
      <c r="AY28" s="56">
        <v>345</v>
      </c>
      <c r="AZ28" s="56">
        <v>342</v>
      </c>
      <c r="BA28" s="56">
        <v>291</v>
      </c>
      <c r="BB28" s="56">
        <v>326</v>
      </c>
      <c r="BC28" s="56">
        <v>282</v>
      </c>
      <c r="BG28" s="55">
        <f t="shared" si="22"/>
        <v>2522</v>
      </c>
      <c r="BH28" s="55">
        <f t="shared" si="23"/>
        <v>2600.4</v>
      </c>
      <c r="BI28" s="55">
        <f t="shared" si="24"/>
        <v>2268</v>
      </c>
      <c r="BJ28" s="55">
        <f t="shared" si="25"/>
        <v>2459.6</v>
      </c>
      <c r="BK28" s="55">
        <f t="shared" si="26"/>
        <v>2401.6</v>
      </c>
      <c r="BL28" s="55">
        <f t="shared" si="27"/>
        <v>2523.8000000000002</v>
      </c>
      <c r="BM28" s="55">
        <f t="shared" si="28"/>
        <v>2382.4</v>
      </c>
      <c r="BN28" s="61">
        <f t="shared" si="29"/>
        <v>1980.8000000000002</v>
      </c>
      <c r="BO28" s="61">
        <f t="shared" si="30"/>
        <v>2181.8000000000002</v>
      </c>
      <c r="BP28" s="61">
        <f t="shared" si="31"/>
        <v>1963</v>
      </c>
      <c r="BR28" s="31">
        <f t="shared" si="11"/>
        <v>224.7508259779656</v>
      </c>
      <c r="BT28" s="62">
        <f t="shared" si="12"/>
        <v>2041.8666666666668</v>
      </c>
    </row>
    <row r="29" spans="1:75" x14ac:dyDescent="0.3">
      <c r="A29" s="53" t="s">
        <v>5</v>
      </c>
      <c r="B29" s="56">
        <v>178</v>
      </c>
      <c r="C29" s="56">
        <v>162</v>
      </c>
      <c r="D29" s="56">
        <v>141</v>
      </c>
      <c r="E29" s="56">
        <v>121</v>
      </c>
      <c r="F29" s="56">
        <v>134</v>
      </c>
      <c r="G29" s="56">
        <v>135</v>
      </c>
      <c r="H29" s="56">
        <v>156</v>
      </c>
      <c r="I29" s="56">
        <v>158</v>
      </c>
      <c r="J29" s="56">
        <v>144</v>
      </c>
      <c r="K29" s="56">
        <v>134</v>
      </c>
      <c r="L29" s="57"/>
      <c r="M29" s="56">
        <v>61</v>
      </c>
      <c r="N29" s="56">
        <v>67</v>
      </c>
      <c r="O29" s="56">
        <v>62</v>
      </c>
      <c r="P29" s="56">
        <v>47</v>
      </c>
      <c r="Q29" s="56">
        <v>56</v>
      </c>
      <c r="R29" s="56">
        <v>54</v>
      </c>
      <c r="S29" s="56">
        <v>60</v>
      </c>
      <c r="T29" s="56">
        <v>78</v>
      </c>
      <c r="U29" s="56">
        <v>58</v>
      </c>
      <c r="V29" s="56">
        <v>56</v>
      </c>
      <c r="W29" s="57"/>
      <c r="X29" s="56">
        <v>73</v>
      </c>
      <c r="Y29" s="56">
        <v>47</v>
      </c>
      <c r="Z29" s="56">
        <v>44</v>
      </c>
      <c r="AA29" s="56">
        <v>38</v>
      </c>
      <c r="AB29" s="56">
        <v>43</v>
      </c>
      <c r="AC29" s="56">
        <v>48</v>
      </c>
      <c r="AD29" s="56">
        <v>53</v>
      </c>
      <c r="AE29" s="56">
        <v>39</v>
      </c>
      <c r="AF29" s="56">
        <v>40</v>
      </c>
      <c r="AG29" s="56">
        <v>45</v>
      </c>
      <c r="AH29" s="57"/>
      <c r="AI29" s="56">
        <v>16</v>
      </c>
      <c r="AJ29" s="56">
        <v>11</v>
      </c>
      <c r="AK29" s="56">
        <v>10</v>
      </c>
      <c r="AL29" s="56">
        <v>7</v>
      </c>
      <c r="AM29" s="56">
        <v>5</v>
      </c>
      <c r="AN29" s="56">
        <v>4</v>
      </c>
      <c r="AO29" s="56">
        <v>6</v>
      </c>
      <c r="AP29" s="56">
        <v>3</v>
      </c>
      <c r="AQ29" s="56">
        <v>6</v>
      </c>
      <c r="AR29" s="56">
        <v>1</v>
      </c>
      <c r="AS29" s="57"/>
      <c r="AT29" s="56">
        <v>43</v>
      </c>
      <c r="AU29" s="56">
        <v>47</v>
      </c>
      <c r="AV29" s="56">
        <v>57</v>
      </c>
      <c r="AW29" s="56">
        <v>46</v>
      </c>
      <c r="AX29" s="56">
        <v>43</v>
      </c>
      <c r="AY29" s="56">
        <v>42</v>
      </c>
      <c r="AZ29" s="56">
        <v>44</v>
      </c>
      <c r="BA29" s="56">
        <v>36</v>
      </c>
      <c r="BB29" s="56">
        <v>24</v>
      </c>
      <c r="BC29" s="56">
        <v>41</v>
      </c>
      <c r="BG29" s="55">
        <f t="shared" si="22"/>
        <v>362</v>
      </c>
      <c r="BH29" s="55">
        <f t="shared" si="23"/>
        <v>322.8</v>
      </c>
      <c r="BI29" s="55">
        <f t="shared" si="24"/>
        <v>303.60000000000002</v>
      </c>
      <c r="BJ29" s="55">
        <f t="shared" si="25"/>
        <v>251</v>
      </c>
      <c r="BK29" s="55">
        <f t="shared" si="26"/>
        <v>270.8</v>
      </c>
      <c r="BL29" s="55">
        <f t="shared" si="27"/>
        <v>273</v>
      </c>
      <c r="BM29" s="55">
        <f t="shared" si="28"/>
        <v>308.2</v>
      </c>
      <c r="BN29" s="61">
        <f t="shared" si="29"/>
        <v>299</v>
      </c>
      <c r="BO29" s="61">
        <f t="shared" si="30"/>
        <v>261.60000000000002</v>
      </c>
      <c r="BP29" s="61">
        <f t="shared" si="31"/>
        <v>266</v>
      </c>
      <c r="BR29" s="31">
        <f t="shared" si="11"/>
        <v>33.970313837558692</v>
      </c>
      <c r="BT29" s="62">
        <f t="shared" si="12"/>
        <v>275.53333333333336</v>
      </c>
    </row>
    <row r="30" spans="1:75" x14ac:dyDescent="0.3">
      <c r="A30" s="53" t="s">
        <v>6</v>
      </c>
      <c r="B30" s="56">
        <v>404</v>
      </c>
      <c r="C30" s="56">
        <v>437</v>
      </c>
      <c r="D30" s="56">
        <v>439</v>
      </c>
      <c r="E30" s="56">
        <v>389</v>
      </c>
      <c r="F30" s="56">
        <v>345</v>
      </c>
      <c r="G30" s="56">
        <v>351</v>
      </c>
      <c r="H30" s="56">
        <v>391</v>
      </c>
      <c r="I30" s="56">
        <v>371</v>
      </c>
      <c r="J30" s="56">
        <v>319</v>
      </c>
      <c r="K30" s="56">
        <v>317</v>
      </c>
      <c r="L30" s="57"/>
      <c r="M30" s="56">
        <v>174</v>
      </c>
      <c r="N30" s="56">
        <v>189</v>
      </c>
      <c r="O30" s="56">
        <v>173</v>
      </c>
      <c r="P30" s="56">
        <v>156</v>
      </c>
      <c r="Q30" s="56">
        <v>143</v>
      </c>
      <c r="R30" s="56">
        <v>135</v>
      </c>
      <c r="S30" s="56">
        <v>151</v>
      </c>
      <c r="T30" s="56">
        <v>134</v>
      </c>
      <c r="U30" s="56">
        <v>126</v>
      </c>
      <c r="V30" s="56">
        <v>129</v>
      </c>
      <c r="W30" s="57"/>
      <c r="X30" s="56">
        <v>102</v>
      </c>
      <c r="Y30" s="56">
        <v>93</v>
      </c>
      <c r="Z30" s="56">
        <v>113</v>
      </c>
      <c r="AA30" s="56">
        <v>94</v>
      </c>
      <c r="AB30" s="56">
        <v>73</v>
      </c>
      <c r="AC30" s="56">
        <v>83</v>
      </c>
      <c r="AD30" s="56">
        <v>103</v>
      </c>
      <c r="AE30" s="56">
        <v>103</v>
      </c>
      <c r="AF30" s="56">
        <v>74</v>
      </c>
      <c r="AG30" s="56">
        <v>71</v>
      </c>
      <c r="AH30" s="57"/>
      <c r="AI30" s="56">
        <v>17</v>
      </c>
      <c r="AJ30" s="56">
        <v>17</v>
      </c>
      <c r="AK30" s="56">
        <v>20</v>
      </c>
      <c r="AL30" s="56">
        <v>12</v>
      </c>
      <c r="AM30" s="56">
        <v>11</v>
      </c>
      <c r="AN30" s="56">
        <v>18</v>
      </c>
      <c r="AO30" s="56">
        <v>14</v>
      </c>
      <c r="AP30" s="56">
        <v>7</v>
      </c>
      <c r="AQ30" s="56">
        <v>6</v>
      </c>
      <c r="AR30" s="56">
        <v>7</v>
      </c>
      <c r="AS30" s="57"/>
      <c r="AT30" s="56">
        <v>260</v>
      </c>
      <c r="AU30" s="56">
        <v>309</v>
      </c>
      <c r="AV30" s="56">
        <v>278</v>
      </c>
      <c r="AW30" s="56">
        <v>244</v>
      </c>
      <c r="AX30" s="56">
        <v>240</v>
      </c>
      <c r="AY30" s="56">
        <v>194</v>
      </c>
      <c r="AZ30" s="56">
        <v>211</v>
      </c>
      <c r="BA30" s="56">
        <v>204</v>
      </c>
      <c r="BB30" s="56">
        <v>148</v>
      </c>
      <c r="BC30" s="56">
        <v>184</v>
      </c>
      <c r="BG30" s="55">
        <f t="shared" si="22"/>
        <v>925.6</v>
      </c>
      <c r="BH30" s="55">
        <f t="shared" si="23"/>
        <v>1010.6</v>
      </c>
      <c r="BI30" s="55">
        <f t="shared" si="24"/>
        <v>992.4</v>
      </c>
      <c r="BJ30" s="55">
        <f t="shared" si="25"/>
        <v>866.19999999999993</v>
      </c>
      <c r="BK30" s="55">
        <f t="shared" si="26"/>
        <v>785.6</v>
      </c>
      <c r="BL30" s="55">
        <f t="shared" si="27"/>
        <v>757.6</v>
      </c>
      <c r="BM30" s="55">
        <f t="shared" si="28"/>
        <v>842.59999999999991</v>
      </c>
      <c r="BN30" s="61">
        <f t="shared" si="29"/>
        <v>793.6</v>
      </c>
      <c r="BO30" s="61">
        <f t="shared" si="30"/>
        <v>649</v>
      </c>
      <c r="BP30" s="61">
        <f t="shared" si="31"/>
        <v>683.59999999999991</v>
      </c>
      <c r="BR30" s="31">
        <f t="shared" si="11"/>
        <v>121.25551350579995</v>
      </c>
      <c r="BT30" s="62">
        <f t="shared" si="12"/>
        <v>708.73333333333323</v>
      </c>
    </row>
    <row r="31" spans="1:75" x14ac:dyDescent="0.3">
      <c r="A31" s="53" t="s">
        <v>7</v>
      </c>
      <c r="B31" s="56">
        <v>347</v>
      </c>
      <c r="C31" s="56">
        <v>279</v>
      </c>
      <c r="D31" s="56">
        <v>282</v>
      </c>
      <c r="E31" s="56">
        <v>250</v>
      </c>
      <c r="F31" s="56">
        <v>263</v>
      </c>
      <c r="G31" s="56">
        <v>243</v>
      </c>
      <c r="H31" s="56">
        <v>258</v>
      </c>
      <c r="I31" s="56">
        <v>255</v>
      </c>
      <c r="J31" s="56">
        <v>248</v>
      </c>
      <c r="K31" s="56">
        <v>192</v>
      </c>
      <c r="L31" s="57"/>
      <c r="M31" s="56">
        <v>149</v>
      </c>
      <c r="N31" s="56">
        <v>120</v>
      </c>
      <c r="O31" s="56">
        <v>132</v>
      </c>
      <c r="P31" s="56">
        <v>104</v>
      </c>
      <c r="Q31" s="56">
        <v>118</v>
      </c>
      <c r="R31" s="56">
        <v>94</v>
      </c>
      <c r="S31" s="56">
        <v>114</v>
      </c>
      <c r="T31" s="56">
        <v>109</v>
      </c>
      <c r="U31" s="56">
        <v>109</v>
      </c>
      <c r="V31" s="56">
        <v>86</v>
      </c>
      <c r="W31" s="57"/>
      <c r="X31" s="56">
        <v>97</v>
      </c>
      <c r="Y31" s="56">
        <v>84</v>
      </c>
      <c r="Z31" s="56">
        <v>73</v>
      </c>
      <c r="AA31" s="56">
        <v>81</v>
      </c>
      <c r="AB31" s="56">
        <v>71</v>
      </c>
      <c r="AC31" s="56">
        <v>80</v>
      </c>
      <c r="AD31" s="56">
        <v>77</v>
      </c>
      <c r="AE31" s="56">
        <v>66</v>
      </c>
      <c r="AF31" s="56">
        <v>57</v>
      </c>
      <c r="AG31" s="56">
        <v>53</v>
      </c>
      <c r="AH31" s="57"/>
      <c r="AI31" s="56">
        <v>10</v>
      </c>
      <c r="AJ31" s="56">
        <v>9</v>
      </c>
      <c r="AK31" s="56">
        <v>7</v>
      </c>
      <c r="AL31" s="56">
        <v>5</v>
      </c>
      <c r="AM31" s="56">
        <v>6</v>
      </c>
      <c r="AN31" s="56">
        <v>5</v>
      </c>
      <c r="AO31" s="56">
        <v>3</v>
      </c>
      <c r="AP31" s="56">
        <v>2</v>
      </c>
      <c r="AQ31" s="56">
        <v>4</v>
      </c>
      <c r="AR31" s="56">
        <v>1</v>
      </c>
      <c r="AS31" s="57"/>
      <c r="AT31" s="56">
        <v>175</v>
      </c>
      <c r="AU31" s="56">
        <v>130</v>
      </c>
      <c r="AV31" s="56">
        <v>151</v>
      </c>
      <c r="AW31" s="56">
        <v>156</v>
      </c>
      <c r="AX31" s="56">
        <v>153</v>
      </c>
      <c r="AY31" s="56">
        <v>120</v>
      </c>
      <c r="AZ31" s="56">
        <v>123</v>
      </c>
      <c r="BA31" s="56">
        <v>142</v>
      </c>
      <c r="BB31" s="56">
        <v>188</v>
      </c>
      <c r="BC31" s="56">
        <v>146</v>
      </c>
      <c r="BG31" s="55">
        <f t="shared" si="22"/>
        <v>750.2</v>
      </c>
      <c r="BH31" s="55">
        <f t="shared" si="23"/>
        <v>599.79999999999995</v>
      </c>
      <c r="BI31" s="55">
        <f t="shared" si="24"/>
        <v>620</v>
      </c>
      <c r="BJ31" s="55">
        <f t="shared" si="25"/>
        <v>576.20000000000005</v>
      </c>
      <c r="BK31" s="55">
        <f t="shared" si="26"/>
        <v>588.59999999999991</v>
      </c>
      <c r="BL31" s="55">
        <f t="shared" si="27"/>
        <v>524.20000000000005</v>
      </c>
      <c r="BM31" s="55">
        <f t="shared" si="28"/>
        <v>552.79999999999995</v>
      </c>
      <c r="BN31" s="61">
        <f t="shared" si="29"/>
        <v>552.59999999999991</v>
      </c>
      <c r="BO31" s="61">
        <f t="shared" si="30"/>
        <v>585</v>
      </c>
      <c r="BP31" s="61">
        <f t="shared" si="31"/>
        <v>461</v>
      </c>
      <c r="BR31" s="31">
        <f t="shared" si="11"/>
        <v>74.407215898579267</v>
      </c>
      <c r="BT31" s="62">
        <f t="shared" si="12"/>
        <v>532.86666666666667</v>
      </c>
    </row>
    <row r="32" spans="1:75" x14ac:dyDescent="0.3">
      <c r="A32" s="53" t="s">
        <v>8</v>
      </c>
      <c r="B32" s="56">
        <v>319</v>
      </c>
      <c r="C32" s="56">
        <v>308</v>
      </c>
      <c r="D32" s="56">
        <v>348</v>
      </c>
      <c r="E32" s="56">
        <v>309</v>
      </c>
      <c r="F32" s="56">
        <v>286</v>
      </c>
      <c r="G32" s="56">
        <v>281</v>
      </c>
      <c r="H32" s="56">
        <v>298</v>
      </c>
      <c r="I32" s="56">
        <v>284</v>
      </c>
      <c r="J32" s="56">
        <v>230</v>
      </c>
      <c r="K32" s="56">
        <v>205</v>
      </c>
      <c r="L32" s="57"/>
      <c r="M32" s="56">
        <v>87</v>
      </c>
      <c r="N32" s="56">
        <v>108</v>
      </c>
      <c r="O32" s="56">
        <v>110</v>
      </c>
      <c r="P32" s="56">
        <v>108</v>
      </c>
      <c r="Q32" s="56">
        <v>92</v>
      </c>
      <c r="R32" s="56">
        <v>102</v>
      </c>
      <c r="S32" s="56">
        <v>94</v>
      </c>
      <c r="T32" s="56">
        <v>116</v>
      </c>
      <c r="U32" s="56">
        <v>79</v>
      </c>
      <c r="V32" s="56">
        <v>76</v>
      </c>
      <c r="W32" s="57"/>
      <c r="X32" s="56">
        <v>125</v>
      </c>
      <c r="Y32" s="56">
        <v>103</v>
      </c>
      <c r="Z32" s="56">
        <v>127</v>
      </c>
      <c r="AA32" s="56">
        <v>132</v>
      </c>
      <c r="AB32" s="56">
        <v>113</v>
      </c>
      <c r="AC32" s="56">
        <v>117</v>
      </c>
      <c r="AD32" s="56">
        <v>131</v>
      </c>
      <c r="AE32" s="56">
        <v>103</v>
      </c>
      <c r="AF32" s="56">
        <v>72</v>
      </c>
      <c r="AG32" s="56">
        <v>66</v>
      </c>
      <c r="AH32" s="57"/>
      <c r="AI32" s="56">
        <v>80</v>
      </c>
      <c r="AJ32" s="56">
        <v>68</v>
      </c>
      <c r="AK32" s="56">
        <v>70</v>
      </c>
      <c r="AL32" s="56">
        <v>30</v>
      </c>
      <c r="AM32" s="56">
        <v>30</v>
      </c>
      <c r="AN32" s="56">
        <v>32</v>
      </c>
      <c r="AO32" s="56">
        <v>31</v>
      </c>
      <c r="AP32" s="56">
        <v>26</v>
      </c>
      <c r="AQ32" s="56">
        <v>28</v>
      </c>
      <c r="AR32" s="56">
        <v>12</v>
      </c>
      <c r="AS32" s="57"/>
      <c r="AT32" s="56">
        <v>33</v>
      </c>
      <c r="AU32" s="56">
        <v>23</v>
      </c>
      <c r="AV32" s="56">
        <v>30</v>
      </c>
      <c r="AW32" s="56">
        <v>48</v>
      </c>
      <c r="AX32" s="56">
        <v>51</v>
      </c>
      <c r="AY32" s="56">
        <v>41</v>
      </c>
      <c r="AZ32" s="56">
        <v>51</v>
      </c>
      <c r="BA32" s="56">
        <v>51</v>
      </c>
      <c r="BB32" s="56">
        <v>57</v>
      </c>
      <c r="BC32" s="56">
        <v>43</v>
      </c>
      <c r="BG32" s="55">
        <f t="shared" si="22"/>
        <v>642.6</v>
      </c>
      <c r="BH32" s="55">
        <f t="shared" si="23"/>
        <v>602</v>
      </c>
      <c r="BI32" s="55">
        <f t="shared" si="24"/>
        <v>677</v>
      </c>
      <c r="BJ32" s="55">
        <f t="shared" si="25"/>
        <v>611.4</v>
      </c>
      <c r="BK32" s="55">
        <f t="shared" si="26"/>
        <v>559.6</v>
      </c>
      <c r="BL32" s="55">
        <f t="shared" si="27"/>
        <v>559</v>
      </c>
      <c r="BM32" s="55">
        <f t="shared" si="28"/>
        <v>592.4</v>
      </c>
      <c r="BN32" s="61">
        <f t="shared" si="29"/>
        <v>562</v>
      </c>
      <c r="BO32" s="61">
        <f t="shared" si="30"/>
        <v>455.8</v>
      </c>
      <c r="BP32" s="61">
        <f t="shared" si="31"/>
        <v>389.2</v>
      </c>
      <c r="BR32" s="31">
        <f t="shared" si="11"/>
        <v>85.467875706476747</v>
      </c>
      <c r="BT32" s="62">
        <f t="shared" si="12"/>
        <v>469</v>
      </c>
    </row>
    <row r="33" spans="1:72" x14ac:dyDescent="0.3">
      <c r="A33" s="53" t="s">
        <v>9</v>
      </c>
      <c r="B33" s="56">
        <v>2185</v>
      </c>
      <c r="C33" s="56">
        <v>2042</v>
      </c>
      <c r="D33" s="56">
        <v>2164</v>
      </c>
      <c r="E33" s="56">
        <v>2072</v>
      </c>
      <c r="F33" s="56">
        <v>2062</v>
      </c>
      <c r="G33" s="56">
        <v>2081</v>
      </c>
      <c r="H33" s="56">
        <v>2114</v>
      </c>
      <c r="I33" s="56">
        <v>1853</v>
      </c>
      <c r="J33" s="56">
        <v>1996</v>
      </c>
      <c r="K33" s="56">
        <v>1820</v>
      </c>
      <c r="L33" s="57"/>
      <c r="M33" s="56">
        <v>849</v>
      </c>
      <c r="N33" s="56">
        <v>793</v>
      </c>
      <c r="O33" s="56">
        <v>834</v>
      </c>
      <c r="P33" s="56">
        <v>797</v>
      </c>
      <c r="Q33" s="56">
        <v>769</v>
      </c>
      <c r="R33" s="56">
        <v>814</v>
      </c>
      <c r="S33" s="56">
        <v>783</v>
      </c>
      <c r="T33" s="56">
        <v>707</v>
      </c>
      <c r="U33" s="56">
        <v>669</v>
      </c>
      <c r="V33" s="56">
        <v>627</v>
      </c>
      <c r="W33" s="57"/>
      <c r="X33" s="56">
        <v>324</v>
      </c>
      <c r="Y33" s="56">
        <v>293</v>
      </c>
      <c r="Z33" s="56">
        <v>308</v>
      </c>
      <c r="AA33" s="56">
        <v>289</v>
      </c>
      <c r="AB33" s="56">
        <v>259</v>
      </c>
      <c r="AC33" s="56">
        <v>230</v>
      </c>
      <c r="AD33" s="56">
        <v>281</v>
      </c>
      <c r="AE33" s="56">
        <v>225</v>
      </c>
      <c r="AF33" s="56">
        <v>216</v>
      </c>
      <c r="AG33" s="56">
        <v>209</v>
      </c>
      <c r="AH33" s="57"/>
      <c r="AI33" s="56">
        <v>47</v>
      </c>
      <c r="AJ33" s="56">
        <v>29</v>
      </c>
      <c r="AK33" s="56">
        <v>31</v>
      </c>
      <c r="AL33" s="56">
        <v>31</v>
      </c>
      <c r="AM33" s="56">
        <v>24</v>
      </c>
      <c r="AN33" s="56">
        <v>20</v>
      </c>
      <c r="AO33" s="56">
        <v>20</v>
      </c>
      <c r="AP33" s="56">
        <v>16</v>
      </c>
      <c r="AQ33" s="56">
        <v>20</v>
      </c>
      <c r="AR33" s="56">
        <v>10</v>
      </c>
      <c r="AS33" s="57"/>
      <c r="AT33" s="56">
        <v>2307</v>
      </c>
      <c r="AU33" s="56">
        <v>2545</v>
      </c>
      <c r="AV33" s="56">
        <v>2523</v>
      </c>
      <c r="AW33" s="56">
        <v>2405</v>
      </c>
      <c r="AX33" s="56">
        <v>2405</v>
      </c>
      <c r="AY33" s="56">
        <v>2444</v>
      </c>
      <c r="AZ33" s="56">
        <v>2491</v>
      </c>
      <c r="BA33" s="56">
        <v>2163</v>
      </c>
      <c r="BB33" s="56">
        <v>2149</v>
      </c>
      <c r="BC33" s="56">
        <v>2380</v>
      </c>
      <c r="BG33" s="55">
        <f t="shared" si="22"/>
        <v>5551.6</v>
      </c>
      <c r="BH33" s="55">
        <f t="shared" si="23"/>
        <v>5549.2000000000007</v>
      </c>
      <c r="BI33" s="55">
        <f t="shared" si="24"/>
        <v>5699.4</v>
      </c>
      <c r="BJ33" s="55">
        <f t="shared" si="25"/>
        <v>5440.7999999999993</v>
      </c>
      <c r="BK33" s="55">
        <f t="shared" si="26"/>
        <v>5370</v>
      </c>
      <c r="BL33" s="55">
        <f t="shared" si="27"/>
        <v>5430.2</v>
      </c>
      <c r="BM33" s="55">
        <f t="shared" si="28"/>
        <v>5536.4</v>
      </c>
      <c r="BN33" s="61">
        <f t="shared" si="29"/>
        <v>4825.7999999999993</v>
      </c>
      <c r="BO33" s="61">
        <f t="shared" si="30"/>
        <v>4920.2</v>
      </c>
      <c r="BP33" s="61">
        <f t="shared" si="31"/>
        <v>4922.6000000000004</v>
      </c>
      <c r="BR33" s="31">
        <f t="shared" si="11"/>
        <v>314.10688131412996</v>
      </c>
      <c r="BT33" s="62">
        <f t="shared" si="12"/>
        <v>4889.5333333333338</v>
      </c>
    </row>
    <row r="34" spans="1:72" x14ac:dyDescent="0.3">
      <c r="A34" s="63" t="s">
        <v>10</v>
      </c>
      <c r="B34" s="64">
        <v>142</v>
      </c>
      <c r="C34" s="64">
        <v>129</v>
      </c>
      <c r="D34" s="64">
        <v>128</v>
      </c>
      <c r="E34" s="64">
        <v>124</v>
      </c>
      <c r="F34" s="64">
        <v>137</v>
      </c>
      <c r="G34" s="64">
        <v>128</v>
      </c>
      <c r="H34" s="64">
        <v>188</v>
      </c>
      <c r="I34" s="64">
        <v>213</v>
      </c>
      <c r="J34" s="64">
        <v>188</v>
      </c>
      <c r="K34" s="64">
        <v>158</v>
      </c>
      <c r="L34" s="57"/>
      <c r="M34" s="64">
        <v>67</v>
      </c>
      <c r="N34" s="64">
        <v>65</v>
      </c>
      <c r="O34" s="64">
        <v>46</v>
      </c>
      <c r="P34" s="64">
        <v>46</v>
      </c>
      <c r="Q34" s="64">
        <v>62</v>
      </c>
      <c r="R34" s="64">
        <v>48</v>
      </c>
      <c r="S34" s="64">
        <v>82</v>
      </c>
      <c r="T34" s="64">
        <v>89</v>
      </c>
      <c r="U34" s="64">
        <v>77</v>
      </c>
      <c r="V34" s="64">
        <v>58</v>
      </c>
      <c r="W34" s="57"/>
      <c r="X34" s="64">
        <v>38</v>
      </c>
      <c r="Y34" s="64">
        <v>32</v>
      </c>
      <c r="Z34" s="64">
        <v>41</v>
      </c>
      <c r="AA34" s="64">
        <v>52</v>
      </c>
      <c r="AB34" s="64">
        <v>36</v>
      </c>
      <c r="AC34" s="64">
        <v>37</v>
      </c>
      <c r="AD34" s="64">
        <v>58</v>
      </c>
      <c r="AE34" s="64">
        <v>46</v>
      </c>
      <c r="AF34" s="64">
        <v>43</v>
      </c>
      <c r="AG34" s="64">
        <v>35</v>
      </c>
      <c r="AH34" s="57"/>
      <c r="AI34" s="64">
        <v>5</v>
      </c>
      <c r="AJ34" s="64">
        <v>4</v>
      </c>
      <c r="AK34" s="64">
        <v>4</v>
      </c>
      <c r="AL34" s="64">
        <v>4</v>
      </c>
      <c r="AM34" s="64">
        <v>4</v>
      </c>
      <c r="AN34" s="64">
        <v>2</v>
      </c>
      <c r="AO34" s="64">
        <v>1</v>
      </c>
      <c r="AP34" s="64">
        <v>6</v>
      </c>
      <c r="AQ34" s="64">
        <v>3</v>
      </c>
      <c r="AR34" s="64">
        <v>6</v>
      </c>
      <c r="AS34" s="57"/>
      <c r="AT34" s="64">
        <v>26</v>
      </c>
      <c r="AU34" s="64">
        <v>45</v>
      </c>
      <c r="AV34" s="64">
        <v>47</v>
      </c>
      <c r="AW34" s="64">
        <v>63</v>
      </c>
      <c r="AX34" s="64">
        <v>61</v>
      </c>
      <c r="AY34" s="64">
        <v>63</v>
      </c>
      <c r="AZ34" s="64">
        <v>47</v>
      </c>
      <c r="BA34" s="64">
        <v>35</v>
      </c>
      <c r="BB34" s="64">
        <v>33</v>
      </c>
      <c r="BC34" s="64">
        <v>34</v>
      </c>
      <c r="BG34" s="65">
        <f t="shared" si="22"/>
        <v>265.60000000000002</v>
      </c>
      <c r="BH34" s="65">
        <f t="shared" si="23"/>
        <v>262.8</v>
      </c>
      <c r="BI34" s="65">
        <f t="shared" si="24"/>
        <v>257.60000000000002</v>
      </c>
      <c r="BJ34" s="65">
        <f t="shared" si="25"/>
        <v>280.60000000000002</v>
      </c>
      <c r="BK34" s="65">
        <f t="shared" si="26"/>
        <v>288.39999999999998</v>
      </c>
      <c r="BL34" s="65">
        <f t="shared" si="27"/>
        <v>268.8</v>
      </c>
      <c r="BM34" s="65">
        <f t="shared" si="28"/>
        <v>359.8</v>
      </c>
      <c r="BN34" s="66">
        <f t="shared" si="29"/>
        <v>372.4</v>
      </c>
      <c r="BO34" s="66">
        <f t="shared" si="30"/>
        <v>329.20000000000005</v>
      </c>
      <c r="BP34" s="66">
        <f t="shared" si="31"/>
        <v>280.60000000000002</v>
      </c>
      <c r="BR34" s="72">
        <f t="shared" si="11"/>
        <v>41.871703518672092</v>
      </c>
      <c r="BT34" s="73">
        <f t="shared" si="12"/>
        <v>327.40000000000003</v>
      </c>
    </row>
    <row r="35" spans="1:72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7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7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T35" s="14"/>
    </row>
    <row r="36" spans="1:72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7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7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T36" s="14"/>
    </row>
    <row r="37" spans="1:72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7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7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T37" s="14"/>
    </row>
    <row r="38" spans="1:72" ht="21" x14ac:dyDescent="0.4">
      <c r="A38" s="71" t="s">
        <v>52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9"/>
      <c r="BE38" s="69"/>
      <c r="BF38" s="69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69"/>
      <c r="BR38" s="69"/>
      <c r="BS38" s="69"/>
      <c r="BT38" s="69"/>
    </row>
    <row r="39" spans="1:72" x14ac:dyDescent="0.3">
      <c r="A39" s="53" t="s">
        <v>0</v>
      </c>
      <c r="B39" s="56">
        <v>164</v>
      </c>
      <c r="C39" s="56">
        <v>136</v>
      </c>
      <c r="D39" s="56">
        <v>115</v>
      </c>
      <c r="E39" s="56">
        <v>150</v>
      </c>
      <c r="F39" s="56">
        <v>125</v>
      </c>
      <c r="G39" s="56">
        <v>145</v>
      </c>
      <c r="H39" s="56">
        <v>126</v>
      </c>
      <c r="I39" s="56">
        <v>117</v>
      </c>
      <c r="J39" s="56">
        <v>102</v>
      </c>
      <c r="K39" s="56">
        <v>86</v>
      </c>
      <c r="L39" s="57"/>
      <c r="M39" s="56">
        <v>62</v>
      </c>
      <c r="N39" s="56">
        <v>44</v>
      </c>
      <c r="O39" s="56">
        <v>40</v>
      </c>
      <c r="P39" s="56">
        <v>41</v>
      </c>
      <c r="Q39" s="56">
        <v>30</v>
      </c>
      <c r="R39" s="56">
        <v>42</v>
      </c>
      <c r="S39" s="56">
        <v>41</v>
      </c>
      <c r="T39" s="56">
        <v>35</v>
      </c>
      <c r="U39" s="56">
        <v>31</v>
      </c>
      <c r="V39" s="56">
        <v>25</v>
      </c>
      <c r="W39" s="57"/>
      <c r="X39" s="56">
        <v>59</v>
      </c>
      <c r="Y39" s="56">
        <v>48</v>
      </c>
      <c r="Z39" s="56">
        <v>43</v>
      </c>
      <c r="AA39" s="56">
        <v>65</v>
      </c>
      <c r="AB39" s="56">
        <v>62</v>
      </c>
      <c r="AC39" s="56">
        <v>66</v>
      </c>
      <c r="AD39" s="56">
        <v>56</v>
      </c>
      <c r="AE39" s="56">
        <v>52</v>
      </c>
      <c r="AF39" s="56">
        <v>34</v>
      </c>
      <c r="AG39" s="56">
        <v>38</v>
      </c>
      <c r="AH39" s="57"/>
      <c r="AI39" s="56">
        <v>33</v>
      </c>
      <c r="AJ39" s="56">
        <v>26</v>
      </c>
      <c r="AK39" s="56">
        <v>18</v>
      </c>
      <c r="AL39" s="56">
        <v>20</v>
      </c>
      <c r="AM39" s="56">
        <v>20</v>
      </c>
      <c r="AN39" s="56">
        <v>23</v>
      </c>
      <c r="AO39" s="56">
        <v>13</v>
      </c>
      <c r="AP39" s="56">
        <v>16</v>
      </c>
      <c r="AQ39" s="56">
        <v>18</v>
      </c>
      <c r="AR39" s="56">
        <v>13</v>
      </c>
      <c r="AS39" s="57"/>
      <c r="AT39" s="56">
        <v>11</v>
      </c>
      <c r="AU39" s="56">
        <v>19</v>
      </c>
      <c r="AV39" s="56">
        <v>20</v>
      </c>
      <c r="AW39" s="56">
        <v>32</v>
      </c>
      <c r="AX39" s="56">
        <v>29</v>
      </c>
      <c r="AY39" s="56">
        <v>19</v>
      </c>
      <c r="AZ39" s="56">
        <v>18</v>
      </c>
      <c r="BA39" s="56">
        <v>25</v>
      </c>
      <c r="BB39" s="56">
        <v>21</v>
      </c>
      <c r="BC39" s="56">
        <v>19</v>
      </c>
      <c r="BG39" s="55">
        <f t="shared" ref="BG39:BG49" si="32">B39+(M39*$BW$10)+(X39*$BW$11)+(AI39*$BW$12)+(AT39*$BW$16)</f>
        <v>323.20000000000005</v>
      </c>
      <c r="BH39" s="55">
        <f t="shared" ref="BH39:BH49" si="33">C39+(N39*$BW$10)+(Y39*$BW$11)+(AJ39*$BW$12)+(AU39*$BW$16)</f>
        <v>269.39999999999998</v>
      </c>
      <c r="BI39" s="55">
        <f t="shared" ref="BI39:BI49" si="34">D39+(O39*$BW$10)+(Z39*$BW$11)+(AK39*$BW$12)+(AV39*$BW$16)</f>
        <v>231.6</v>
      </c>
      <c r="BJ39" s="55">
        <f t="shared" ref="BJ39:BJ49" si="35">E39+(P39*$BW$10)+(AA39*$BW$11)+(AL39*$BW$12)+(AW39*$BW$16)</f>
        <v>303.8</v>
      </c>
      <c r="BK39" s="55">
        <f t="shared" ref="BK39:BK49" si="36">F39+(Q39*$BW$10)+(AB39*$BW$11)+(AM39*$BW$12)+(AX39*$BW$16)</f>
        <v>264</v>
      </c>
      <c r="BL39" s="55">
        <f t="shared" ref="BL39:BL49" si="37">G39+(R39*$BW$10)+(AC39*$BW$11)+(AN39*$BW$12)+(AY39*$BW$16)</f>
        <v>291.2</v>
      </c>
      <c r="BM39" s="55">
        <f t="shared" ref="BM39:BM49" si="38">H39+(S39*$BW$10)+(AD39*$BW$11)+(AO39*$BW$12)+(AZ39*$BW$16)</f>
        <v>248.4</v>
      </c>
      <c r="BN39" s="61">
        <f t="shared" ref="BN39:BN49" si="39">I39+(T39*$BW$10)+(AE39*$BW$11)+(AP39*$BW$12)+(BA39*$BW$16)</f>
        <v>241.2</v>
      </c>
      <c r="BO39" s="61">
        <f t="shared" ref="BO39:BO49" si="40">J39+(U39*$BW$10)+(AF39*$BW$11)+(AQ39*$BW$12)+(BB39*$BW$16)</f>
        <v>203.4</v>
      </c>
      <c r="BP39" s="61">
        <f t="shared" ref="BP39:BP49" si="41">K39+(V39*$BW$10)+(AG39*$BW$11)+(AR39*$BW$12)+(BC39*$BW$16)</f>
        <v>178.6</v>
      </c>
      <c r="BR39" s="31">
        <f t="shared" si="11"/>
        <v>44.609734861848679</v>
      </c>
      <c r="BT39" s="62">
        <f t="shared" si="12"/>
        <v>207.73333333333335</v>
      </c>
    </row>
    <row r="40" spans="1:72" x14ac:dyDescent="0.3">
      <c r="A40" s="53" t="s">
        <v>1</v>
      </c>
      <c r="B40" s="56">
        <v>265</v>
      </c>
      <c r="C40" s="56">
        <v>243</v>
      </c>
      <c r="D40" s="56">
        <v>254</v>
      </c>
      <c r="E40" s="56">
        <v>248</v>
      </c>
      <c r="F40" s="56">
        <v>233</v>
      </c>
      <c r="G40" s="56">
        <v>225</v>
      </c>
      <c r="H40" s="56">
        <v>237</v>
      </c>
      <c r="I40" s="56">
        <v>163</v>
      </c>
      <c r="J40" s="56">
        <v>166</v>
      </c>
      <c r="K40" s="56">
        <v>133</v>
      </c>
      <c r="L40" s="57"/>
      <c r="M40" s="56">
        <v>90</v>
      </c>
      <c r="N40" s="56">
        <v>85</v>
      </c>
      <c r="O40" s="56">
        <v>122</v>
      </c>
      <c r="P40" s="56">
        <v>105</v>
      </c>
      <c r="Q40" s="56">
        <v>103</v>
      </c>
      <c r="R40" s="56">
        <v>96</v>
      </c>
      <c r="S40" s="56">
        <v>94</v>
      </c>
      <c r="T40" s="56">
        <v>76</v>
      </c>
      <c r="U40" s="56">
        <v>57</v>
      </c>
      <c r="V40" s="56">
        <v>54</v>
      </c>
      <c r="W40" s="57"/>
      <c r="X40" s="56">
        <v>91</v>
      </c>
      <c r="Y40" s="56">
        <v>75</v>
      </c>
      <c r="Z40" s="56">
        <v>66</v>
      </c>
      <c r="AA40" s="56">
        <v>74</v>
      </c>
      <c r="AB40" s="56">
        <v>66</v>
      </c>
      <c r="AC40" s="56">
        <v>64</v>
      </c>
      <c r="AD40" s="56">
        <v>71</v>
      </c>
      <c r="AE40" s="56">
        <v>40</v>
      </c>
      <c r="AF40" s="56">
        <v>47</v>
      </c>
      <c r="AG40" s="56">
        <v>42</v>
      </c>
      <c r="AH40" s="57"/>
      <c r="AI40" s="56">
        <v>17</v>
      </c>
      <c r="AJ40" s="56">
        <v>16</v>
      </c>
      <c r="AK40" s="56">
        <v>8</v>
      </c>
      <c r="AL40" s="56">
        <v>16</v>
      </c>
      <c r="AM40" s="56">
        <v>22</v>
      </c>
      <c r="AN40" s="56">
        <v>13</v>
      </c>
      <c r="AO40" s="56">
        <v>14</v>
      </c>
      <c r="AP40" s="56">
        <v>15</v>
      </c>
      <c r="AQ40" s="56">
        <v>6</v>
      </c>
      <c r="AR40" s="56">
        <v>5</v>
      </c>
      <c r="AS40" s="57"/>
      <c r="AT40" s="56">
        <v>66</v>
      </c>
      <c r="AU40" s="56">
        <v>55</v>
      </c>
      <c r="AV40" s="56">
        <v>55</v>
      </c>
      <c r="AW40" s="56">
        <v>68</v>
      </c>
      <c r="AX40" s="56">
        <v>55</v>
      </c>
      <c r="AY40" s="56">
        <v>47</v>
      </c>
      <c r="AZ40" s="56">
        <v>39</v>
      </c>
      <c r="BA40" s="56">
        <v>48</v>
      </c>
      <c r="BB40" s="56">
        <v>63</v>
      </c>
      <c r="BC40" s="56">
        <v>45</v>
      </c>
      <c r="BG40" s="55">
        <f t="shared" si="32"/>
        <v>514.4</v>
      </c>
      <c r="BH40" s="55">
        <f t="shared" si="33"/>
        <v>460.2</v>
      </c>
      <c r="BI40" s="55">
        <f t="shared" si="34"/>
        <v>482.20000000000005</v>
      </c>
      <c r="BJ40" s="55">
        <f t="shared" si="35"/>
        <v>493.2</v>
      </c>
      <c r="BK40" s="55">
        <f t="shared" si="36"/>
        <v>462.79999999999995</v>
      </c>
      <c r="BL40" s="55">
        <f t="shared" si="37"/>
        <v>428.40000000000003</v>
      </c>
      <c r="BM40" s="55">
        <f t="shared" si="38"/>
        <v>439</v>
      </c>
      <c r="BN40" s="61">
        <f t="shared" si="39"/>
        <v>329.8</v>
      </c>
      <c r="BO40" s="61">
        <f t="shared" si="40"/>
        <v>328.8</v>
      </c>
      <c r="BP40" s="61">
        <f t="shared" si="41"/>
        <v>269.2</v>
      </c>
      <c r="BR40" s="31">
        <f t="shared" si="11"/>
        <v>82.465885202440546</v>
      </c>
      <c r="BT40" s="62">
        <f t="shared" si="12"/>
        <v>309.26666666666665</v>
      </c>
    </row>
    <row r="41" spans="1:72" x14ac:dyDescent="0.3">
      <c r="A41" s="53" t="s">
        <v>2</v>
      </c>
      <c r="B41" s="56">
        <v>434</v>
      </c>
      <c r="C41" s="56">
        <v>423</v>
      </c>
      <c r="D41" s="56">
        <v>407</v>
      </c>
      <c r="E41" s="56">
        <v>452</v>
      </c>
      <c r="F41" s="56">
        <v>439</v>
      </c>
      <c r="G41" s="56">
        <v>448</v>
      </c>
      <c r="H41" s="56">
        <v>453</v>
      </c>
      <c r="I41" s="56">
        <v>408</v>
      </c>
      <c r="J41" s="56">
        <v>425</v>
      </c>
      <c r="K41" s="56">
        <v>399</v>
      </c>
      <c r="L41" s="57"/>
      <c r="M41" s="56">
        <v>166</v>
      </c>
      <c r="N41" s="56">
        <v>149</v>
      </c>
      <c r="O41" s="56">
        <v>145</v>
      </c>
      <c r="P41" s="56">
        <v>178</v>
      </c>
      <c r="Q41" s="56">
        <v>183</v>
      </c>
      <c r="R41" s="56">
        <v>175</v>
      </c>
      <c r="S41" s="56">
        <v>183</v>
      </c>
      <c r="T41" s="56">
        <v>180</v>
      </c>
      <c r="U41" s="56">
        <v>166</v>
      </c>
      <c r="V41" s="56">
        <v>160</v>
      </c>
      <c r="W41" s="57"/>
      <c r="X41" s="56">
        <v>127</v>
      </c>
      <c r="Y41" s="56">
        <v>142</v>
      </c>
      <c r="Z41" s="56">
        <v>134</v>
      </c>
      <c r="AA41" s="56">
        <v>141</v>
      </c>
      <c r="AB41" s="56">
        <v>112</v>
      </c>
      <c r="AC41" s="56">
        <v>126</v>
      </c>
      <c r="AD41" s="56">
        <v>115</v>
      </c>
      <c r="AE41" s="56">
        <v>93</v>
      </c>
      <c r="AF41" s="56">
        <v>112</v>
      </c>
      <c r="AG41" s="56">
        <v>104</v>
      </c>
      <c r="AH41" s="57"/>
      <c r="AI41" s="56">
        <v>59</v>
      </c>
      <c r="AJ41" s="56">
        <v>41</v>
      </c>
      <c r="AK41" s="56">
        <v>38</v>
      </c>
      <c r="AL41" s="56">
        <v>44</v>
      </c>
      <c r="AM41" s="56">
        <v>38</v>
      </c>
      <c r="AN41" s="56">
        <v>38</v>
      </c>
      <c r="AO41" s="56">
        <v>32</v>
      </c>
      <c r="AP41" s="56">
        <v>15</v>
      </c>
      <c r="AQ41" s="56">
        <v>11</v>
      </c>
      <c r="AR41" s="56">
        <v>12</v>
      </c>
      <c r="AS41" s="57"/>
      <c r="AT41" s="56">
        <v>43</v>
      </c>
      <c r="AU41" s="56">
        <v>42</v>
      </c>
      <c r="AV41" s="56">
        <v>47</v>
      </c>
      <c r="AW41" s="56">
        <v>45</v>
      </c>
      <c r="AX41" s="56">
        <v>55</v>
      </c>
      <c r="AY41" s="56">
        <v>61</v>
      </c>
      <c r="AZ41" s="56">
        <v>58</v>
      </c>
      <c r="BA41" s="56">
        <v>67</v>
      </c>
      <c r="BB41" s="56">
        <v>50</v>
      </c>
      <c r="BC41" s="56">
        <v>49</v>
      </c>
      <c r="BG41" s="55">
        <f t="shared" si="32"/>
        <v>807.59999999999991</v>
      </c>
      <c r="BH41" s="55">
        <f t="shared" si="33"/>
        <v>775.40000000000009</v>
      </c>
      <c r="BI41" s="55">
        <f t="shared" si="34"/>
        <v>749.6</v>
      </c>
      <c r="BJ41" s="55">
        <f t="shared" si="35"/>
        <v>833.19999999999993</v>
      </c>
      <c r="BK41" s="55">
        <f t="shared" si="36"/>
        <v>798</v>
      </c>
      <c r="BL41" s="55">
        <f t="shared" si="37"/>
        <v>820.6</v>
      </c>
      <c r="BM41" s="55">
        <f t="shared" si="38"/>
        <v>810.8</v>
      </c>
      <c r="BN41" s="61">
        <f t="shared" si="39"/>
        <v>730</v>
      </c>
      <c r="BO41" s="61">
        <f t="shared" si="40"/>
        <v>733</v>
      </c>
      <c r="BP41" s="61">
        <f t="shared" si="41"/>
        <v>694.4</v>
      </c>
      <c r="BR41" s="31">
        <f t="shared" si="11"/>
        <v>46.27214664952939</v>
      </c>
      <c r="BT41" s="62">
        <f t="shared" si="12"/>
        <v>719.13333333333333</v>
      </c>
    </row>
    <row r="42" spans="1:72" x14ac:dyDescent="0.3">
      <c r="A42" s="53" t="s">
        <v>3</v>
      </c>
      <c r="B42" s="56">
        <v>138</v>
      </c>
      <c r="C42" s="56">
        <v>118</v>
      </c>
      <c r="D42" s="56">
        <v>107</v>
      </c>
      <c r="E42" s="56">
        <v>108</v>
      </c>
      <c r="F42" s="56">
        <v>121</v>
      </c>
      <c r="G42" s="56">
        <v>130</v>
      </c>
      <c r="H42" s="56">
        <v>112</v>
      </c>
      <c r="I42" s="56">
        <v>143</v>
      </c>
      <c r="J42" s="56">
        <v>113</v>
      </c>
      <c r="K42" s="56">
        <v>136</v>
      </c>
      <c r="L42" s="57"/>
      <c r="M42" s="56">
        <v>59</v>
      </c>
      <c r="N42" s="56">
        <v>49</v>
      </c>
      <c r="O42" s="56">
        <v>40</v>
      </c>
      <c r="P42" s="56">
        <v>53</v>
      </c>
      <c r="Q42" s="56">
        <v>51</v>
      </c>
      <c r="R42" s="56">
        <v>50</v>
      </c>
      <c r="S42" s="56">
        <v>42</v>
      </c>
      <c r="T42" s="56">
        <v>38</v>
      </c>
      <c r="U42" s="56">
        <v>47</v>
      </c>
      <c r="V42" s="56">
        <v>49</v>
      </c>
      <c r="W42" s="57"/>
      <c r="X42" s="56">
        <v>42</v>
      </c>
      <c r="Y42" s="56">
        <v>37</v>
      </c>
      <c r="Z42" s="56">
        <v>39</v>
      </c>
      <c r="AA42" s="56">
        <v>40</v>
      </c>
      <c r="AB42" s="56">
        <v>47</v>
      </c>
      <c r="AC42" s="56">
        <v>50</v>
      </c>
      <c r="AD42" s="56">
        <v>45</v>
      </c>
      <c r="AE42" s="56">
        <v>66</v>
      </c>
      <c r="AF42" s="56">
        <v>43</v>
      </c>
      <c r="AG42" s="56">
        <v>52</v>
      </c>
      <c r="AH42" s="57"/>
      <c r="AI42" s="56">
        <v>18</v>
      </c>
      <c r="AJ42" s="56">
        <v>13</v>
      </c>
      <c r="AK42" s="56">
        <v>6</v>
      </c>
      <c r="AL42" s="56">
        <v>2</v>
      </c>
      <c r="AM42" s="56">
        <v>8</v>
      </c>
      <c r="AN42" s="56">
        <v>5</v>
      </c>
      <c r="AO42" s="56">
        <v>8</v>
      </c>
      <c r="AP42" s="56">
        <v>19</v>
      </c>
      <c r="AQ42" s="56">
        <v>2</v>
      </c>
      <c r="AR42" s="56">
        <v>15</v>
      </c>
      <c r="AS42" s="57"/>
      <c r="AT42" s="56">
        <v>20</v>
      </c>
      <c r="AU42" s="56">
        <v>18</v>
      </c>
      <c r="AV42" s="56">
        <v>19</v>
      </c>
      <c r="AW42" s="56">
        <v>38</v>
      </c>
      <c r="AX42" s="56">
        <v>21</v>
      </c>
      <c r="AY42" s="56">
        <v>23</v>
      </c>
      <c r="AZ42" s="56">
        <v>20</v>
      </c>
      <c r="BA42" s="56">
        <v>21</v>
      </c>
      <c r="BB42" s="56">
        <v>20</v>
      </c>
      <c r="BC42" s="56">
        <v>22</v>
      </c>
      <c r="BG42" s="55">
        <f t="shared" si="32"/>
        <v>268.79999999999995</v>
      </c>
      <c r="BH42" s="55">
        <f t="shared" si="33"/>
        <v>227.79999999999998</v>
      </c>
      <c r="BI42" s="55">
        <f t="shared" si="34"/>
        <v>204.2</v>
      </c>
      <c r="BJ42" s="55">
        <f t="shared" si="35"/>
        <v>230.8</v>
      </c>
      <c r="BK42" s="55">
        <f t="shared" si="36"/>
        <v>239.4</v>
      </c>
      <c r="BL42" s="55">
        <f t="shared" si="37"/>
        <v>249</v>
      </c>
      <c r="BM42" s="55">
        <f t="shared" si="38"/>
        <v>220.2</v>
      </c>
      <c r="BN42" s="61">
        <f t="shared" si="39"/>
        <v>283.2</v>
      </c>
      <c r="BO42" s="61">
        <f t="shared" si="40"/>
        <v>216</v>
      </c>
      <c r="BP42" s="61">
        <f t="shared" si="41"/>
        <v>267.2</v>
      </c>
      <c r="BR42" s="31">
        <f t="shared" si="11"/>
        <v>25.810600750682113</v>
      </c>
      <c r="BT42" s="62">
        <f t="shared" si="12"/>
        <v>255.46666666666667</v>
      </c>
    </row>
    <row r="43" spans="1:72" x14ac:dyDescent="0.3">
      <c r="A43" s="53" t="s">
        <v>4</v>
      </c>
      <c r="B43" s="56">
        <v>1049</v>
      </c>
      <c r="C43" s="56">
        <v>1072</v>
      </c>
      <c r="D43" s="56">
        <v>1053</v>
      </c>
      <c r="E43" s="56">
        <v>1005</v>
      </c>
      <c r="F43" s="56">
        <v>1055</v>
      </c>
      <c r="G43" s="56">
        <v>1097</v>
      </c>
      <c r="H43" s="56">
        <v>1145</v>
      </c>
      <c r="I43" s="56">
        <v>1060</v>
      </c>
      <c r="J43" s="56">
        <v>899</v>
      </c>
      <c r="K43" s="56">
        <v>957</v>
      </c>
      <c r="L43" s="57"/>
      <c r="M43" s="56">
        <v>423</v>
      </c>
      <c r="N43" s="56">
        <v>421</v>
      </c>
      <c r="O43" s="56">
        <v>411</v>
      </c>
      <c r="P43" s="56">
        <v>415</v>
      </c>
      <c r="Q43" s="56">
        <v>439</v>
      </c>
      <c r="R43" s="56">
        <v>411</v>
      </c>
      <c r="S43" s="56">
        <v>466</v>
      </c>
      <c r="T43" s="56">
        <v>433</v>
      </c>
      <c r="U43" s="56">
        <v>355</v>
      </c>
      <c r="V43" s="56">
        <v>382</v>
      </c>
      <c r="W43" s="57"/>
      <c r="X43" s="56">
        <v>221</v>
      </c>
      <c r="Y43" s="56">
        <v>245</v>
      </c>
      <c r="Z43" s="56">
        <v>239</v>
      </c>
      <c r="AA43" s="56">
        <v>239</v>
      </c>
      <c r="AB43" s="56">
        <v>234</v>
      </c>
      <c r="AC43" s="56">
        <v>235</v>
      </c>
      <c r="AD43" s="56">
        <v>248</v>
      </c>
      <c r="AE43" s="56">
        <v>228</v>
      </c>
      <c r="AF43" s="56">
        <v>185</v>
      </c>
      <c r="AG43" s="56">
        <v>212</v>
      </c>
      <c r="AH43" s="57"/>
      <c r="AI43" s="56">
        <v>74</v>
      </c>
      <c r="AJ43" s="56">
        <v>85</v>
      </c>
      <c r="AK43" s="56">
        <v>73</v>
      </c>
      <c r="AL43" s="56">
        <v>52</v>
      </c>
      <c r="AM43" s="56">
        <v>51</v>
      </c>
      <c r="AN43" s="56">
        <v>52</v>
      </c>
      <c r="AO43" s="56">
        <v>49</v>
      </c>
      <c r="AP43" s="56">
        <v>48</v>
      </c>
      <c r="AQ43" s="56">
        <v>26</v>
      </c>
      <c r="AR43" s="56">
        <v>29</v>
      </c>
      <c r="AS43" s="57"/>
      <c r="AT43" s="56">
        <v>349</v>
      </c>
      <c r="AU43" s="56">
        <v>332</v>
      </c>
      <c r="AV43" s="56">
        <v>323</v>
      </c>
      <c r="AW43" s="56">
        <v>267</v>
      </c>
      <c r="AX43" s="56">
        <v>312</v>
      </c>
      <c r="AY43" s="56">
        <v>243</v>
      </c>
      <c r="AZ43" s="56">
        <v>241</v>
      </c>
      <c r="BA43" s="56">
        <v>230</v>
      </c>
      <c r="BB43" s="56">
        <v>208</v>
      </c>
      <c r="BC43" s="56">
        <v>251</v>
      </c>
      <c r="BG43" s="55">
        <f t="shared" si="32"/>
        <v>2046.2</v>
      </c>
      <c r="BH43" s="55">
        <f t="shared" si="33"/>
        <v>2087.8000000000002</v>
      </c>
      <c r="BI43" s="55">
        <f t="shared" si="34"/>
        <v>2031.3999999999999</v>
      </c>
      <c r="BJ43" s="55">
        <f t="shared" si="35"/>
        <v>1905.4</v>
      </c>
      <c r="BK43" s="55">
        <f t="shared" si="36"/>
        <v>2013.4</v>
      </c>
      <c r="BL43" s="55">
        <f t="shared" si="37"/>
        <v>1966.2</v>
      </c>
      <c r="BM43" s="55">
        <f t="shared" si="38"/>
        <v>2065.6</v>
      </c>
      <c r="BN43" s="61">
        <f t="shared" si="39"/>
        <v>1922</v>
      </c>
      <c r="BO43" s="61">
        <f t="shared" si="40"/>
        <v>1607.2</v>
      </c>
      <c r="BP43" s="61">
        <f t="shared" si="41"/>
        <v>1760.3999999999999</v>
      </c>
      <c r="BR43" s="31">
        <f t="shared" si="11"/>
        <v>151.97098553488573</v>
      </c>
      <c r="BT43" s="62">
        <f t="shared" si="12"/>
        <v>1763.1999999999998</v>
      </c>
    </row>
    <row r="44" spans="1:72" x14ac:dyDescent="0.3">
      <c r="A44" s="53" t="s">
        <v>5</v>
      </c>
      <c r="B44" s="56">
        <v>49</v>
      </c>
      <c r="C44" s="56">
        <v>44</v>
      </c>
      <c r="D44" s="56">
        <v>44</v>
      </c>
      <c r="E44" s="56">
        <v>34</v>
      </c>
      <c r="F44" s="56">
        <v>31</v>
      </c>
      <c r="G44" s="56">
        <v>32</v>
      </c>
      <c r="H44" s="56">
        <v>35</v>
      </c>
      <c r="I44" s="56">
        <v>63</v>
      </c>
      <c r="J44" s="56">
        <v>57</v>
      </c>
      <c r="K44" s="56">
        <v>53</v>
      </c>
      <c r="L44" s="57"/>
      <c r="M44" s="56">
        <v>8</v>
      </c>
      <c r="N44" s="56">
        <v>12</v>
      </c>
      <c r="O44" s="56">
        <v>10</v>
      </c>
      <c r="P44" s="56">
        <v>19</v>
      </c>
      <c r="Q44" s="56">
        <v>12</v>
      </c>
      <c r="R44" s="56">
        <v>9</v>
      </c>
      <c r="S44" s="56">
        <v>13</v>
      </c>
      <c r="T44" s="56">
        <v>27</v>
      </c>
      <c r="U44" s="56">
        <v>27</v>
      </c>
      <c r="V44" s="56">
        <v>20</v>
      </c>
      <c r="W44" s="57"/>
      <c r="X44" s="56">
        <v>28</v>
      </c>
      <c r="Y44" s="56">
        <v>24</v>
      </c>
      <c r="Z44" s="56">
        <v>24</v>
      </c>
      <c r="AA44" s="56">
        <v>8</v>
      </c>
      <c r="AB44" s="56">
        <v>12</v>
      </c>
      <c r="AC44" s="56">
        <v>15</v>
      </c>
      <c r="AD44" s="56">
        <v>14</v>
      </c>
      <c r="AE44" s="56">
        <v>19</v>
      </c>
      <c r="AF44" s="56">
        <v>11</v>
      </c>
      <c r="AG44" s="56">
        <v>17</v>
      </c>
      <c r="AH44" s="57"/>
      <c r="AI44" s="56">
        <v>8</v>
      </c>
      <c r="AJ44" s="56">
        <v>6</v>
      </c>
      <c r="AK44" s="56">
        <v>5</v>
      </c>
      <c r="AL44" s="56">
        <v>4</v>
      </c>
      <c r="AM44" s="56">
        <v>3</v>
      </c>
      <c r="AN44" s="56">
        <v>4</v>
      </c>
      <c r="AO44" s="56">
        <v>4</v>
      </c>
      <c r="AP44" s="56">
        <v>5</v>
      </c>
      <c r="AQ44" s="56">
        <v>5</v>
      </c>
      <c r="AR44" s="56">
        <v>2</v>
      </c>
      <c r="AS44" s="57"/>
      <c r="AT44" s="56">
        <v>3</v>
      </c>
      <c r="AU44" s="56">
        <v>8</v>
      </c>
      <c r="AV44" s="56">
        <v>4</v>
      </c>
      <c r="AW44" s="56">
        <v>7</v>
      </c>
      <c r="AX44" s="56">
        <v>9</v>
      </c>
      <c r="AY44" s="56">
        <v>8</v>
      </c>
      <c r="AZ44" s="56">
        <v>7</v>
      </c>
      <c r="BA44" s="56">
        <v>7</v>
      </c>
      <c r="BB44" s="56">
        <v>9</v>
      </c>
      <c r="BC44" s="56">
        <v>6</v>
      </c>
      <c r="BG44" s="55">
        <f t="shared" si="32"/>
        <v>96</v>
      </c>
      <c r="BH44" s="55">
        <f t="shared" si="33"/>
        <v>92.8</v>
      </c>
      <c r="BI44" s="55">
        <f t="shared" si="34"/>
        <v>86</v>
      </c>
      <c r="BJ44" s="55">
        <f t="shared" si="35"/>
        <v>69</v>
      </c>
      <c r="BK44" s="55">
        <f t="shared" si="36"/>
        <v>65.2</v>
      </c>
      <c r="BL44" s="55">
        <f t="shared" si="37"/>
        <v>67</v>
      </c>
      <c r="BM44" s="55">
        <f t="shared" si="38"/>
        <v>71.2</v>
      </c>
      <c r="BN44" s="61">
        <f t="shared" si="39"/>
        <v>116.6</v>
      </c>
      <c r="BO44" s="61">
        <f t="shared" si="40"/>
        <v>104.6</v>
      </c>
      <c r="BP44" s="61">
        <f t="shared" si="41"/>
        <v>94.4</v>
      </c>
      <c r="BR44" s="31">
        <f t="shared" si="11"/>
        <v>17.638392468954976</v>
      </c>
      <c r="BT44" s="62">
        <f t="shared" si="12"/>
        <v>105.2</v>
      </c>
    </row>
    <row r="45" spans="1:72" x14ac:dyDescent="0.3">
      <c r="A45" s="53" t="s">
        <v>6</v>
      </c>
      <c r="B45" s="56">
        <v>336</v>
      </c>
      <c r="C45" s="56">
        <v>319</v>
      </c>
      <c r="D45" s="56">
        <v>326</v>
      </c>
      <c r="E45" s="56">
        <v>327</v>
      </c>
      <c r="F45" s="56">
        <v>319</v>
      </c>
      <c r="G45" s="56">
        <v>250</v>
      </c>
      <c r="H45" s="56">
        <v>253</v>
      </c>
      <c r="I45" s="56">
        <v>294</v>
      </c>
      <c r="J45" s="56">
        <v>296</v>
      </c>
      <c r="K45" s="56">
        <v>229</v>
      </c>
      <c r="L45" s="57"/>
      <c r="M45" s="56">
        <v>144</v>
      </c>
      <c r="N45" s="56">
        <v>127</v>
      </c>
      <c r="O45" s="56">
        <v>133</v>
      </c>
      <c r="P45" s="56">
        <v>130</v>
      </c>
      <c r="Q45" s="56">
        <v>127</v>
      </c>
      <c r="R45" s="56">
        <v>97</v>
      </c>
      <c r="S45" s="56">
        <v>99</v>
      </c>
      <c r="T45" s="56">
        <v>110</v>
      </c>
      <c r="U45" s="56">
        <v>103</v>
      </c>
      <c r="V45" s="56">
        <v>96</v>
      </c>
      <c r="W45" s="57"/>
      <c r="X45" s="56">
        <v>69</v>
      </c>
      <c r="Y45" s="56">
        <v>70</v>
      </c>
      <c r="Z45" s="56">
        <v>72</v>
      </c>
      <c r="AA45" s="56">
        <v>73</v>
      </c>
      <c r="AB45" s="56">
        <v>69</v>
      </c>
      <c r="AC45" s="56">
        <v>44</v>
      </c>
      <c r="AD45" s="56">
        <v>58</v>
      </c>
      <c r="AE45" s="56">
        <v>72</v>
      </c>
      <c r="AF45" s="56">
        <v>75</v>
      </c>
      <c r="AG45" s="56">
        <v>48</v>
      </c>
      <c r="AH45" s="57"/>
      <c r="AI45" s="56">
        <v>21</v>
      </c>
      <c r="AJ45" s="56">
        <v>17</v>
      </c>
      <c r="AK45" s="56">
        <v>13</v>
      </c>
      <c r="AL45" s="56">
        <v>11</v>
      </c>
      <c r="AM45" s="56">
        <v>11</v>
      </c>
      <c r="AN45" s="56">
        <v>12</v>
      </c>
      <c r="AO45" s="56">
        <v>8</v>
      </c>
      <c r="AP45" s="56">
        <v>12</v>
      </c>
      <c r="AQ45" s="56">
        <v>10</v>
      </c>
      <c r="AR45" s="56">
        <v>6</v>
      </c>
      <c r="AS45" s="57"/>
      <c r="AT45" s="56">
        <v>194</v>
      </c>
      <c r="AU45" s="56">
        <v>210</v>
      </c>
      <c r="AV45" s="56">
        <v>192</v>
      </c>
      <c r="AW45" s="56">
        <v>153</v>
      </c>
      <c r="AX45" s="56">
        <v>180</v>
      </c>
      <c r="AY45" s="56">
        <v>136</v>
      </c>
      <c r="AZ45" s="56">
        <v>132</v>
      </c>
      <c r="BA45" s="56">
        <v>119</v>
      </c>
      <c r="BB45" s="56">
        <v>110</v>
      </c>
      <c r="BC45" s="56">
        <v>94</v>
      </c>
      <c r="BG45" s="55">
        <f t="shared" si="32"/>
        <v>739.40000000000009</v>
      </c>
      <c r="BH45" s="55">
        <f t="shared" si="33"/>
        <v>721</v>
      </c>
      <c r="BI45" s="55">
        <f t="shared" si="34"/>
        <v>712</v>
      </c>
      <c r="BJ45" s="55">
        <f t="shared" si="35"/>
        <v>670.2</v>
      </c>
      <c r="BK45" s="55">
        <f t="shared" si="36"/>
        <v>682.8</v>
      </c>
      <c r="BL45" s="55">
        <f t="shared" si="37"/>
        <v>522</v>
      </c>
      <c r="BM45" s="55">
        <f t="shared" si="38"/>
        <v>531.79999999999995</v>
      </c>
      <c r="BN45" s="61">
        <f t="shared" si="39"/>
        <v>587.4</v>
      </c>
      <c r="BO45" s="61">
        <f t="shared" si="40"/>
        <v>575.4</v>
      </c>
      <c r="BP45" s="61">
        <f t="shared" si="41"/>
        <v>455</v>
      </c>
      <c r="BR45" s="31">
        <f t="shared" si="11"/>
        <v>98.3443496654033</v>
      </c>
      <c r="BT45" s="62">
        <f t="shared" si="12"/>
        <v>539.26666666666665</v>
      </c>
    </row>
    <row r="46" spans="1:72" x14ac:dyDescent="0.3">
      <c r="A46" s="53" t="s">
        <v>7</v>
      </c>
      <c r="B46" s="56">
        <v>220</v>
      </c>
      <c r="C46" s="56">
        <v>244</v>
      </c>
      <c r="D46" s="56">
        <v>230</v>
      </c>
      <c r="E46" s="56">
        <v>225</v>
      </c>
      <c r="F46" s="56">
        <v>204</v>
      </c>
      <c r="G46" s="56">
        <v>207</v>
      </c>
      <c r="H46" s="56">
        <v>187</v>
      </c>
      <c r="I46" s="56">
        <v>232</v>
      </c>
      <c r="J46" s="56">
        <v>206</v>
      </c>
      <c r="K46" s="56">
        <v>176</v>
      </c>
      <c r="L46" s="57"/>
      <c r="M46" s="56">
        <v>97</v>
      </c>
      <c r="N46" s="56">
        <v>108</v>
      </c>
      <c r="O46" s="56">
        <v>103</v>
      </c>
      <c r="P46" s="56">
        <v>107</v>
      </c>
      <c r="Q46" s="56">
        <v>88</v>
      </c>
      <c r="R46" s="56">
        <v>87</v>
      </c>
      <c r="S46" s="56">
        <v>69</v>
      </c>
      <c r="T46" s="56">
        <v>105</v>
      </c>
      <c r="U46" s="56">
        <v>80</v>
      </c>
      <c r="V46" s="56">
        <v>77</v>
      </c>
      <c r="W46" s="57"/>
      <c r="X46" s="56">
        <v>67</v>
      </c>
      <c r="Y46" s="56">
        <v>61</v>
      </c>
      <c r="Z46" s="56">
        <v>57</v>
      </c>
      <c r="AA46" s="56">
        <v>60</v>
      </c>
      <c r="AB46" s="56">
        <v>58</v>
      </c>
      <c r="AC46" s="56">
        <v>59</v>
      </c>
      <c r="AD46" s="56">
        <v>55</v>
      </c>
      <c r="AE46" s="56">
        <v>57</v>
      </c>
      <c r="AF46" s="56">
        <v>53</v>
      </c>
      <c r="AG46" s="56">
        <v>38</v>
      </c>
      <c r="AH46" s="57"/>
      <c r="AI46" s="56">
        <v>7</v>
      </c>
      <c r="AJ46" s="56">
        <v>3</v>
      </c>
      <c r="AK46" s="56">
        <v>4</v>
      </c>
      <c r="AL46" s="56">
        <v>6</v>
      </c>
      <c r="AM46" s="56">
        <v>4</v>
      </c>
      <c r="AN46" s="56">
        <v>5</v>
      </c>
      <c r="AO46" s="56">
        <v>4</v>
      </c>
      <c r="AP46" s="56">
        <v>6</v>
      </c>
      <c r="AQ46" s="56">
        <v>2</v>
      </c>
      <c r="AR46" s="56">
        <v>1</v>
      </c>
      <c r="AS46" s="57"/>
      <c r="AT46" s="56">
        <v>116</v>
      </c>
      <c r="AU46" s="56">
        <v>124</v>
      </c>
      <c r="AV46" s="56">
        <v>97</v>
      </c>
      <c r="AW46" s="56">
        <v>108</v>
      </c>
      <c r="AX46" s="56">
        <v>106</v>
      </c>
      <c r="AY46" s="56">
        <v>117</v>
      </c>
      <c r="AZ46" s="56">
        <v>95</v>
      </c>
      <c r="BA46" s="56">
        <v>90</v>
      </c>
      <c r="BB46" s="56">
        <v>102</v>
      </c>
      <c r="BC46" s="56">
        <v>125</v>
      </c>
      <c r="BG46" s="55">
        <f t="shared" si="32"/>
        <v>489</v>
      </c>
      <c r="BH46" s="55">
        <f t="shared" si="33"/>
        <v>519</v>
      </c>
      <c r="BI46" s="55">
        <f t="shared" si="34"/>
        <v>471.2</v>
      </c>
      <c r="BJ46" s="55">
        <f t="shared" si="35"/>
        <v>485.8</v>
      </c>
      <c r="BK46" s="55">
        <f t="shared" si="36"/>
        <v>443.2</v>
      </c>
      <c r="BL46" s="55">
        <f t="shared" si="37"/>
        <v>458.6</v>
      </c>
      <c r="BM46" s="55">
        <f t="shared" si="38"/>
        <v>397</v>
      </c>
      <c r="BN46" s="61">
        <f t="shared" si="39"/>
        <v>470.2</v>
      </c>
      <c r="BO46" s="61">
        <f t="shared" si="40"/>
        <v>427.4</v>
      </c>
      <c r="BP46" s="61">
        <f t="shared" si="41"/>
        <v>401.8</v>
      </c>
      <c r="BR46" s="31">
        <f t="shared" si="11"/>
        <v>39.136365583828947</v>
      </c>
      <c r="BT46" s="62">
        <f t="shared" si="12"/>
        <v>433.13333333333327</v>
      </c>
    </row>
    <row r="47" spans="1:72" x14ac:dyDescent="0.3">
      <c r="A47" s="53" t="s">
        <v>8</v>
      </c>
      <c r="B47" s="56">
        <v>235</v>
      </c>
      <c r="C47" s="56">
        <v>238</v>
      </c>
      <c r="D47" s="56">
        <v>217</v>
      </c>
      <c r="E47" s="56">
        <v>229</v>
      </c>
      <c r="F47" s="56">
        <v>221</v>
      </c>
      <c r="G47" s="56">
        <v>204</v>
      </c>
      <c r="H47" s="56">
        <v>206</v>
      </c>
      <c r="I47" s="56">
        <v>186</v>
      </c>
      <c r="J47" s="56">
        <v>205</v>
      </c>
      <c r="K47" s="56">
        <v>144</v>
      </c>
      <c r="L47" s="57"/>
      <c r="M47" s="56">
        <v>68</v>
      </c>
      <c r="N47" s="56">
        <v>58</v>
      </c>
      <c r="O47" s="56">
        <v>68</v>
      </c>
      <c r="P47" s="56">
        <v>79</v>
      </c>
      <c r="Q47" s="56">
        <v>77</v>
      </c>
      <c r="R47" s="56">
        <v>63</v>
      </c>
      <c r="S47" s="56">
        <v>66</v>
      </c>
      <c r="T47" s="56">
        <v>62</v>
      </c>
      <c r="U47" s="56">
        <v>85</v>
      </c>
      <c r="V47" s="56">
        <v>46</v>
      </c>
      <c r="W47" s="57"/>
      <c r="X47" s="56">
        <v>86</v>
      </c>
      <c r="Y47" s="56">
        <v>88</v>
      </c>
      <c r="Z47" s="56">
        <v>81</v>
      </c>
      <c r="AA47" s="56">
        <v>79</v>
      </c>
      <c r="AB47" s="56">
        <v>85</v>
      </c>
      <c r="AC47" s="56">
        <v>74</v>
      </c>
      <c r="AD47" s="56">
        <v>96</v>
      </c>
      <c r="AE47" s="56">
        <v>59</v>
      </c>
      <c r="AF47" s="56">
        <v>71</v>
      </c>
      <c r="AG47" s="56">
        <v>49</v>
      </c>
      <c r="AH47" s="57"/>
      <c r="AI47" s="56">
        <v>51</v>
      </c>
      <c r="AJ47" s="56">
        <v>65</v>
      </c>
      <c r="AK47" s="56">
        <v>48</v>
      </c>
      <c r="AL47" s="56">
        <v>43</v>
      </c>
      <c r="AM47" s="56">
        <v>27</v>
      </c>
      <c r="AN47" s="56">
        <v>31</v>
      </c>
      <c r="AO47" s="56">
        <v>21</v>
      </c>
      <c r="AP47" s="56">
        <v>34</v>
      </c>
      <c r="AQ47" s="56">
        <v>19</v>
      </c>
      <c r="AR47" s="56">
        <v>17</v>
      </c>
      <c r="AS47" s="57"/>
      <c r="AT47" s="56">
        <v>23</v>
      </c>
      <c r="AU47" s="56">
        <v>24</v>
      </c>
      <c r="AV47" s="56">
        <v>20</v>
      </c>
      <c r="AW47" s="56">
        <v>24</v>
      </c>
      <c r="AX47" s="56">
        <v>31</v>
      </c>
      <c r="AY47" s="56">
        <v>38</v>
      </c>
      <c r="AZ47" s="56">
        <v>34</v>
      </c>
      <c r="BA47" s="56">
        <v>32</v>
      </c>
      <c r="BB47" s="56">
        <v>25</v>
      </c>
      <c r="BC47" s="56">
        <v>39</v>
      </c>
      <c r="BG47" s="55">
        <f t="shared" si="32"/>
        <v>459.59999999999997</v>
      </c>
      <c r="BH47" s="55">
        <f t="shared" si="33"/>
        <v>474.4</v>
      </c>
      <c r="BI47" s="55">
        <f t="shared" si="34"/>
        <v>430</v>
      </c>
      <c r="BJ47" s="55">
        <f t="shared" si="35"/>
        <v>446.8</v>
      </c>
      <c r="BK47" s="55">
        <f t="shared" si="36"/>
        <v>431</v>
      </c>
      <c r="BL47" s="55">
        <f t="shared" si="37"/>
        <v>403.59999999999997</v>
      </c>
      <c r="BM47" s="55">
        <f t="shared" si="38"/>
        <v>414</v>
      </c>
      <c r="BN47" s="61">
        <f t="shared" si="39"/>
        <v>367.40000000000003</v>
      </c>
      <c r="BO47" s="61">
        <f t="shared" si="40"/>
        <v>391.8</v>
      </c>
      <c r="BP47" s="61">
        <f t="shared" si="41"/>
        <v>289.20000000000005</v>
      </c>
      <c r="BR47" s="31">
        <f t="shared" si="11"/>
        <v>53.325286893013804</v>
      </c>
      <c r="BT47" s="62">
        <f t="shared" si="12"/>
        <v>349.4666666666667</v>
      </c>
    </row>
    <row r="48" spans="1:72" x14ac:dyDescent="0.3">
      <c r="A48" s="53" t="s">
        <v>9</v>
      </c>
      <c r="B48" s="56">
        <v>1767</v>
      </c>
      <c r="C48" s="56">
        <v>1864</v>
      </c>
      <c r="D48" s="56">
        <v>1810</v>
      </c>
      <c r="E48" s="56">
        <v>1844</v>
      </c>
      <c r="F48" s="56">
        <v>1769</v>
      </c>
      <c r="G48" s="56">
        <v>1786</v>
      </c>
      <c r="H48" s="56">
        <v>1769</v>
      </c>
      <c r="I48" s="56">
        <v>1699</v>
      </c>
      <c r="J48" s="56">
        <v>1756</v>
      </c>
      <c r="K48" s="56">
        <v>1703</v>
      </c>
      <c r="L48" s="57"/>
      <c r="M48" s="56">
        <v>707</v>
      </c>
      <c r="N48" s="56">
        <v>692</v>
      </c>
      <c r="O48" s="56">
        <v>699</v>
      </c>
      <c r="P48" s="56">
        <v>706</v>
      </c>
      <c r="Q48" s="56">
        <v>654</v>
      </c>
      <c r="R48" s="56">
        <v>672</v>
      </c>
      <c r="S48" s="56">
        <v>667</v>
      </c>
      <c r="T48" s="56">
        <v>622</v>
      </c>
      <c r="U48" s="56">
        <v>638</v>
      </c>
      <c r="V48" s="56">
        <v>615</v>
      </c>
      <c r="W48" s="57"/>
      <c r="X48" s="56">
        <v>237</v>
      </c>
      <c r="Y48" s="56">
        <v>264</v>
      </c>
      <c r="Z48" s="56">
        <v>222</v>
      </c>
      <c r="AA48" s="56">
        <v>241</v>
      </c>
      <c r="AB48" s="56">
        <v>211</v>
      </c>
      <c r="AC48" s="56">
        <v>225</v>
      </c>
      <c r="AD48" s="56">
        <v>178</v>
      </c>
      <c r="AE48" s="56">
        <v>212</v>
      </c>
      <c r="AF48" s="56">
        <v>182</v>
      </c>
      <c r="AG48" s="56">
        <v>150</v>
      </c>
      <c r="AH48" s="57"/>
      <c r="AI48" s="56">
        <v>25</v>
      </c>
      <c r="AJ48" s="56">
        <v>43</v>
      </c>
      <c r="AK48" s="56">
        <v>28</v>
      </c>
      <c r="AL48" s="56">
        <v>16</v>
      </c>
      <c r="AM48" s="56">
        <v>26</v>
      </c>
      <c r="AN48" s="56">
        <v>18</v>
      </c>
      <c r="AO48" s="56">
        <v>16</v>
      </c>
      <c r="AP48" s="56">
        <v>27</v>
      </c>
      <c r="AQ48" s="56">
        <v>12</v>
      </c>
      <c r="AR48" s="56">
        <v>13</v>
      </c>
      <c r="AS48" s="57"/>
      <c r="AT48" s="56">
        <v>1751</v>
      </c>
      <c r="AU48" s="56">
        <v>1899</v>
      </c>
      <c r="AV48" s="56">
        <v>2088</v>
      </c>
      <c r="AW48" s="56">
        <v>2086</v>
      </c>
      <c r="AX48" s="56">
        <v>2058</v>
      </c>
      <c r="AY48" s="56">
        <v>2048</v>
      </c>
      <c r="AZ48" s="56">
        <v>2070</v>
      </c>
      <c r="BA48" s="56">
        <v>1957</v>
      </c>
      <c r="BB48" s="56">
        <v>1985</v>
      </c>
      <c r="BC48" s="56">
        <v>1882</v>
      </c>
      <c r="BG48" s="55">
        <f t="shared" si="32"/>
        <v>4350.6000000000004</v>
      </c>
      <c r="BH48" s="55">
        <f t="shared" si="33"/>
        <v>4632.2</v>
      </c>
      <c r="BI48" s="55">
        <f t="shared" si="34"/>
        <v>4712.7999999999993</v>
      </c>
      <c r="BJ48" s="55">
        <f t="shared" si="35"/>
        <v>4755</v>
      </c>
      <c r="BK48" s="55">
        <f t="shared" si="36"/>
        <v>4592.3999999999996</v>
      </c>
      <c r="BL48" s="55">
        <f t="shared" si="37"/>
        <v>4618.2</v>
      </c>
      <c r="BM48" s="55">
        <f t="shared" si="38"/>
        <v>4569.7999999999993</v>
      </c>
      <c r="BN48" s="61">
        <f t="shared" si="39"/>
        <v>4398</v>
      </c>
      <c r="BO48" s="61">
        <f t="shared" si="40"/>
        <v>4447.8</v>
      </c>
      <c r="BP48" s="61">
        <f t="shared" si="41"/>
        <v>4242.6000000000004</v>
      </c>
      <c r="BR48" s="31">
        <f t="shared" si="11"/>
        <v>165.55262473170114</v>
      </c>
      <c r="BT48" s="62">
        <f t="shared" si="12"/>
        <v>4362.8</v>
      </c>
    </row>
    <row r="49" spans="1:72" x14ac:dyDescent="0.3">
      <c r="A49" s="63" t="s">
        <v>10</v>
      </c>
      <c r="B49" s="64">
        <v>91</v>
      </c>
      <c r="C49" s="64">
        <v>104</v>
      </c>
      <c r="D49" s="64">
        <v>95</v>
      </c>
      <c r="E49" s="64">
        <v>87</v>
      </c>
      <c r="F49" s="64">
        <v>90</v>
      </c>
      <c r="G49" s="64">
        <v>94</v>
      </c>
      <c r="H49" s="64">
        <v>100</v>
      </c>
      <c r="I49" s="64">
        <v>150</v>
      </c>
      <c r="J49" s="64">
        <v>156</v>
      </c>
      <c r="K49" s="64">
        <v>166</v>
      </c>
      <c r="L49" s="57"/>
      <c r="M49" s="64">
        <v>34</v>
      </c>
      <c r="N49" s="64">
        <v>51</v>
      </c>
      <c r="O49" s="64">
        <v>46</v>
      </c>
      <c r="P49" s="64">
        <v>31</v>
      </c>
      <c r="Q49" s="64">
        <v>32</v>
      </c>
      <c r="R49" s="64">
        <v>44</v>
      </c>
      <c r="S49" s="64">
        <v>43</v>
      </c>
      <c r="T49" s="64">
        <v>65</v>
      </c>
      <c r="U49" s="64">
        <v>71</v>
      </c>
      <c r="V49" s="64">
        <v>66</v>
      </c>
      <c r="W49" s="57"/>
      <c r="X49" s="64">
        <v>22</v>
      </c>
      <c r="Y49" s="64">
        <v>25</v>
      </c>
      <c r="Z49" s="64">
        <v>28</v>
      </c>
      <c r="AA49" s="64">
        <v>28</v>
      </c>
      <c r="AB49" s="64">
        <v>38</v>
      </c>
      <c r="AC49" s="64">
        <v>23</v>
      </c>
      <c r="AD49" s="64">
        <v>23</v>
      </c>
      <c r="AE49" s="64">
        <v>47</v>
      </c>
      <c r="AF49" s="64">
        <v>28</v>
      </c>
      <c r="AG49" s="64">
        <v>35</v>
      </c>
      <c r="AH49" s="57"/>
      <c r="AI49" s="64">
        <v>6</v>
      </c>
      <c r="AJ49" s="64">
        <v>4</v>
      </c>
      <c r="AK49" s="64">
        <v>3</v>
      </c>
      <c r="AL49" s="64">
        <v>2</v>
      </c>
      <c r="AM49" s="64">
        <v>3</v>
      </c>
      <c r="AN49" s="64">
        <v>2</v>
      </c>
      <c r="AO49" s="64">
        <v>2</v>
      </c>
      <c r="AP49" s="64">
        <v>2</v>
      </c>
      <c r="AQ49" s="64">
        <v>4</v>
      </c>
      <c r="AR49" s="64">
        <v>3</v>
      </c>
      <c r="AS49" s="57"/>
      <c r="AT49" s="64">
        <v>7</v>
      </c>
      <c r="AU49" s="64">
        <v>18</v>
      </c>
      <c r="AV49" s="64">
        <v>33</v>
      </c>
      <c r="AW49" s="64">
        <v>26</v>
      </c>
      <c r="AX49" s="64">
        <v>45</v>
      </c>
      <c r="AY49" s="64">
        <v>51</v>
      </c>
      <c r="AZ49" s="64">
        <v>44</v>
      </c>
      <c r="BA49" s="64">
        <v>39</v>
      </c>
      <c r="BB49" s="64">
        <v>20</v>
      </c>
      <c r="BC49" s="64">
        <v>29</v>
      </c>
      <c r="BG49" s="65">
        <f t="shared" si="32"/>
        <v>154.39999999999998</v>
      </c>
      <c r="BH49" s="65">
        <f t="shared" si="33"/>
        <v>192.60000000000002</v>
      </c>
      <c r="BI49" s="65">
        <f t="shared" si="34"/>
        <v>196.4</v>
      </c>
      <c r="BJ49" s="65">
        <f t="shared" si="35"/>
        <v>168.20000000000002</v>
      </c>
      <c r="BK49" s="65">
        <f t="shared" si="36"/>
        <v>202.2</v>
      </c>
      <c r="BL49" s="65">
        <f t="shared" si="37"/>
        <v>205.6</v>
      </c>
      <c r="BM49" s="65">
        <f t="shared" si="38"/>
        <v>203.8</v>
      </c>
      <c r="BN49" s="66">
        <f t="shared" si="39"/>
        <v>290.39999999999998</v>
      </c>
      <c r="BO49" s="66">
        <f t="shared" si="40"/>
        <v>265.60000000000002</v>
      </c>
      <c r="BP49" s="66">
        <f t="shared" si="41"/>
        <v>286.40000000000003</v>
      </c>
      <c r="BR49" s="72">
        <f t="shared" si="11"/>
        <v>47.61781179348759</v>
      </c>
      <c r="BT49" s="73">
        <f t="shared" si="12"/>
        <v>280.8</v>
      </c>
    </row>
  </sheetData>
  <mergeCells count="6">
    <mergeCell ref="BG7:BP7"/>
    <mergeCell ref="B7:K7"/>
    <mergeCell ref="M7:V7"/>
    <mergeCell ref="AI7:AR7"/>
    <mergeCell ref="AT7:BC7"/>
    <mergeCell ref="X7:AG7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D399-53DF-45F5-BC2C-37F24F52039A}">
  <dimension ref="A5:EA25"/>
  <sheetViews>
    <sheetView topLeftCell="DC5" workbookViewId="0">
      <selection activeCell="DS9" sqref="DS9"/>
    </sheetView>
  </sheetViews>
  <sheetFormatPr defaultColWidth="9.109375" defaultRowHeight="14.4" x14ac:dyDescent="0.3"/>
  <cols>
    <col min="1" max="1" width="37.6640625" bestFit="1" customWidth="1"/>
    <col min="2" max="11" width="9.109375" customWidth="1"/>
    <col min="12" max="12" width="2.6640625" customWidth="1"/>
    <col min="13" max="22" width="9.109375" customWidth="1"/>
    <col min="23" max="23" width="1.6640625" customWidth="1"/>
    <col min="24" max="24" width="7.44140625" customWidth="1"/>
    <col min="25" max="29" width="9.109375" customWidth="1"/>
    <col min="30" max="30" width="8.5546875" customWidth="1"/>
    <col min="31" max="33" width="9.109375" customWidth="1"/>
    <col min="34" max="34" width="2" customWidth="1"/>
    <col min="35" max="35" width="7.44140625" customWidth="1"/>
    <col min="36" max="44" width="9.109375" customWidth="1"/>
    <col min="45" max="45" width="2.109375" customWidth="1"/>
    <col min="46" max="46" width="5" customWidth="1"/>
    <col min="47" max="55" width="9.109375" customWidth="1"/>
    <col min="56" max="56" width="1.6640625" customWidth="1"/>
    <col min="57" max="57" width="5" customWidth="1"/>
    <col min="58" max="66" width="9.109375" customWidth="1"/>
    <col min="67" max="67" width="2.44140625" customWidth="1"/>
    <col min="68" max="68" width="10.44140625" customWidth="1"/>
    <col min="69" max="77" width="9.109375" customWidth="1"/>
    <col min="78" max="78" width="2.6640625" customWidth="1"/>
    <col min="79" max="79" width="10.44140625" customWidth="1"/>
    <col min="80" max="88" width="9.109375" customWidth="1"/>
    <col min="89" max="89" width="2.6640625" customWidth="1"/>
    <col min="90" max="99" width="9.109375" customWidth="1"/>
    <col min="100" max="100" width="2" customWidth="1"/>
    <col min="126" max="126" width="16.5546875" bestFit="1" customWidth="1"/>
    <col min="128" max="128" width="15.109375" bestFit="1" customWidth="1"/>
    <col min="130" max="130" width="21.33203125" customWidth="1"/>
    <col min="131" max="131" width="28.5546875" bestFit="1" customWidth="1"/>
  </cols>
  <sheetData>
    <row r="5" spans="1:131" ht="50.25" customHeight="1" x14ac:dyDescent="0.3"/>
    <row r="6" spans="1:131" ht="21" x14ac:dyDescent="0.4">
      <c r="A6" s="71" t="s">
        <v>105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</row>
    <row r="7" spans="1:131" x14ac:dyDescent="0.3">
      <c r="B7" s="128" t="s">
        <v>106</v>
      </c>
      <c r="C7" s="128"/>
      <c r="D7" s="128"/>
      <c r="E7" s="128"/>
      <c r="F7" s="128"/>
      <c r="G7" s="128"/>
      <c r="H7" s="128"/>
      <c r="I7" s="128"/>
      <c r="J7" s="128"/>
      <c r="K7" s="128"/>
      <c r="L7" s="54"/>
      <c r="M7" s="128" t="s">
        <v>107</v>
      </c>
      <c r="N7" s="128"/>
      <c r="O7" s="128"/>
      <c r="P7" s="128"/>
      <c r="Q7" s="128"/>
      <c r="R7" s="128"/>
      <c r="S7" s="128"/>
      <c r="T7" s="128"/>
      <c r="U7" s="128"/>
      <c r="V7" s="128"/>
      <c r="W7" s="90"/>
      <c r="X7" s="128" t="s">
        <v>108</v>
      </c>
      <c r="Y7" s="128"/>
      <c r="Z7" s="128"/>
      <c r="AA7" s="128"/>
      <c r="AB7" s="128"/>
      <c r="AC7" s="128"/>
      <c r="AD7" s="128"/>
      <c r="AE7" s="128"/>
      <c r="AF7" s="128"/>
      <c r="AG7" s="128"/>
      <c r="AH7" s="54"/>
      <c r="AI7" s="128" t="s">
        <v>109</v>
      </c>
      <c r="AJ7" s="128"/>
      <c r="AK7" s="128"/>
      <c r="AL7" s="128"/>
      <c r="AM7" s="128"/>
      <c r="AN7" s="128"/>
      <c r="AO7" s="128"/>
      <c r="AP7" s="128"/>
      <c r="AQ7" s="128"/>
      <c r="AR7" s="128"/>
      <c r="AS7" s="90"/>
      <c r="AT7" s="128" t="s">
        <v>110</v>
      </c>
      <c r="AU7" s="128"/>
      <c r="AV7" s="128"/>
      <c r="AW7" s="128"/>
      <c r="AX7" s="128"/>
      <c r="AY7" s="128"/>
      <c r="AZ7" s="128"/>
      <c r="BA7" s="128"/>
      <c r="BB7" s="128"/>
      <c r="BC7" s="128"/>
      <c r="BD7" s="54"/>
      <c r="BE7" s="128" t="s">
        <v>111</v>
      </c>
      <c r="BF7" s="128"/>
      <c r="BG7" s="128"/>
      <c r="BH7" s="128"/>
      <c r="BI7" s="128"/>
      <c r="BJ7" s="128"/>
      <c r="BK7" s="128"/>
      <c r="BL7" s="128"/>
      <c r="BM7" s="128"/>
      <c r="BN7" s="128"/>
      <c r="BO7" s="90"/>
      <c r="BP7" s="128" t="s">
        <v>112</v>
      </c>
      <c r="BQ7" s="128"/>
      <c r="BR7" s="128"/>
      <c r="BS7" s="128"/>
      <c r="BT7" s="128"/>
      <c r="BU7" s="128"/>
      <c r="BV7" s="128"/>
      <c r="BW7" s="128"/>
      <c r="BX7" s="128"/>
      <c r="BY7" s="128"/>
      <c r="BZ7" s="54"/>
      <c r="CA7" s="128" t="s">
        <v>113</v>
      </c>
      <c r="CB7" s="128"/>
      <c r="CC7" s="128"/>
      <c r="CD7" s="128"/>
      <c r="CE7" s="128"/>
      <c r="CF7" s="128"/>
      <c r="CG7" s="128"/>
      <c r="CH7" s="128"/>
      <c r="CI7" s="128"/>
      <c r="CJ7" s="128"/>
      <c r="CK7" s="90"/>
      <c r="CL7" s="128" t="s">
        <v>114</v>
      </c>
      <c r="CM7" s="128"/>
      <c r="CN7" s="128"/>
      <c r="CO7" s="128"/>
      <c r="CP7" s="128"/>
      <c r="CQ7" s="128"/>
      <c r="CR7" s="128"/>
      <c r="CS7" s="128"/>
      <c r="CT7" s="128"/>
      <c r="CU7" s="128"/>
      <c r="CV7" s="54"/>
      <c r="CW7" s="128" t="s">
        <v>115</v>
      </c>
      <c r="CX7" s="128"/>
      <c r="CY7" s="128"/>
      <c r="CZ7" s="128"/>
      <c r="DA7" s="128"/>
      <c r="DB7" s="128"/>
      <c r="DC7" s="128"/>
      <c r="DD7" s="128"/>
      <c r="DE7" s="128"/>
      <c r="DF7" s="128"/>
      <c r="DJ7" s="127" t="s">
        <v>60</v>
      </c>
      <c r="DK7" s="127"/>
      <c r="DL7" s="127"/>
      <c r="DM7" s="127"/>
      <c r="DN7" s="127"/>
      <c r="DO7" s="127"/>
      <c r="DP7" s="127"/>
      <c r="DQ7" s="127"/>
      <c r="DR7" s="127"/>
      <c r="DS7" s="127"/>
    </row>
    <row r="8" spans="1:131" x14ac:dyDescent="0.3">
      <c r="A8" s="7"/>
      <c r="B8" s="59">
        <v>2012</v>
      </c>
      <c r="C8" s="59">
        <v>2013</v>
      </c>
      <c r="D8" s="59">
        <v>2014</v>
      </c>
      <c r="E8" s="59">
        <v>2015</v>
      </c>
      <c r="F8" s="59">
        <v>2016</v>
      </c>
      <c r="G8" s="59">
        <v>2017</v>
      </c>
      <c r="H8" s="59">
        <v>2018</v>
      </c>
      <c r="I8" s="59">
        <v>2019</v>
      </c>
      <c r="J8" s="59">
        <v>2020</v>
      </c>
      <c r="K8" s="59">
        <v>2021</v>
      </c>
      <c r="L8" s="54"/>
      <c r="M8" s="59">
        <v>2012</v>
      </c>
      <c r="N8" s="59">
        <v>2013</v>
      </c>
      <c r="O8" s="59">
        <v>2014</v>
      </c>
      <c r="P8" s="59">
        <v>2015</v>
      </c>
      <c r="Q8" s="59">
        <v>2016</v>
      </c>
      <c r="R8" s="59">
        <v>2017</v>
      </c>
      <c r="S8" s="59">
        <v>2018</v>
      </c>
      <c r="T8" s="59">
        <v>2019</v>
      </c>
      <c r="U8" s="59">
        <v>2020</v>
      </c>
      <c r="V8" s="59">
        <v>2021</v>
      </c>
      <c r="W8" s="54"/>
      <c r="X8" s="59">
        <v>2012</v>
      </c>
      <c r="Y8" s="59">
        <v>2013</v>
      </c>
      <c r="Z8" s="59">
        <v>2014</v>
      </c>
      <c r="AA8" s="59">
        <v>2015</v>
      </c>
      <c r="AB8" s="59">
        <v>2016</v>
      </c>
      <c r="AC8" s="59">
        <v>2017</v>
      </c>
      <c r="AD8" s="59">
        <v>2018</v>
      </c>
      <c r="AE8" s="59">
        <v>2019</v>
      </c>
      <c r="AF8" s="59">
        <v>2020</v>
      </c>
      <c r="AG8" s="59">
        <v>2021</v>
      </c>
      <c r="AH8" s="54"/>
      <c r="AI8" s="59">
        <v>2012</v>
      </c>
      <c r="AJ8" s="59">
        <v>2013</v>
      </c>
      <c r="AK8" s="59">
        <v>2014</v>
      </c>
      <c r="AL8" s="59">
        <v>2015</v>
      </c>
      <c r="AM8" s="59">
        <v>2016</v>
      </c>
      <c r="AN8" s="59">
        <v>2017</v>
      </c>
      <c r="AO8" s="59">
        <v>2018</v>
      </c>
      <c r="AP8" s="59">
        <v>2019</v>
      </c>
      <c r="AQ8" s="59">
        <v>2020</v>
      </c>
      <c r="AR8" s="59">
        <v>2021</v>
      </c>
      <c r="AS8" s="54"/>
      <c r="AT8" s="59">
        <v>2012</v>
      </c>
      <c r="AU8" s="59">
        <v>2013</v>
      </c>
      <c r="AV8" s="59">
        <v>2014</v>
      </c>
      <c r="AW8" s="59">
        <v>2015</v>
      </c>
      <c r="AX8" s="59">
        <v>2016</v>
      </c>
      <c r="AY8" s="59">
        <v>2017</v>
      </c>
      <c r="AZ8" s="59">
        <v>2018</v>
      </c>
      <c r="BA8" s="59">
        <v>2019</v>
      </c>
      <c r="BB8" s="59">
        <v>2020</v>
      </c>
      <c r="BC8" s="59">
        <v>2021</v>
      </c>
      <c r="BD8" s="54"/>
      <c r="BE8" s="59">
        <v>2012</v>
      </c>
      <c r="BF8" s="59">
        <v>2013</v>
      </c>
      <c r="BG8" s="59">
        <v>2014</v>
      </c>
      <c r="BH8" s="59">
        <v>2015</v>
      </c>
      <c r="BI8" s="59">
        <v>2016</v>
      </c>
      <c r="BJ8" s="59">
        <v>2017</v>
      </c>
      <c r="BK8" s="59">
        <v>2018</v>
      </c>
      <c r="BL8" s="59">
        <v>2019</v>
      </c>
      <c r="BM8" s="59">
        <v>2020</v>
      </c>
      <c r="BN8" s="59">
        <v>2021</v>
      </c>
      <c r="BO8" s="54"/>
      <c r="BP8" s="59">
        <v>2012</v>
      </c>
      <c r="BQ8" s="59">
        <v>2013</v>
      </c>
      <c r="BR8" s="59">
        <v>2014</v>
      </c>
      <c r="BS8" s="59">
        <v>2015</v>
      </c>
      <c r="BT8" s="59">
        <v>2016</v>
      </c>
      <c r="BU8" s="59">
        <v>2017</v>
      </c>
      <c r="BV8" s="59">
        <v>2018</v>
      </c>
      <c r="BW8" s="59">
        <v>2019</v>
      </c>
      <c r="BX8" s="59">
        <v>2020</v>
      </c>
      <c r="BY8" s="59">
        <v>2021</v>
      </c>
      <c r="BZ8" s="54"/>
      <c r="CA8" s="59">
        <v>2012</v>
      </c>
      <c r="CB8" s="59">
        <v>2013</v>
      </c>
      <c r="CC8" s="59">
        <v>2014</v>
      </c>
      <c r="CD8" s="59">
        <v>2015</v>
      </c>
      <c r="CE8" s="59">
        <v>2016</v>
      </c>
      <c r="CF8" s="59">
        <v>2017</v>
      </c>
      <c r="CG8" s="59">
        <v>2018</v>
      </c>
      <c r="CH8" s="59">
        <v>2019</v>
      </c>
      <c r="CI8" s="59">
        <v>2020</v>
      </c>
      <c r="CJ8" s="59">
        <v>2021</v>
      </c>
      <c r="CK8" s="54"/>
      <c r="CL8" s="59">
        <v>2012</v>
      </c>
      <c r="CM8" s="59">
        <v>2013</v>
      </c>
      <c r="CN8" s="59">
        <v>2014</v>
      </c>
      <c r="CO8" s="59">
        <v>2015</v>
      </c>
      <c r="CP8" s="59">
        <v>2016</v>
      </c>
      <c r="CQ8" s="59">
        <v>2017</v>
      </c>
      <c r="CR8" s="59">
        <v>2018</v>
      </c>
      <c r="CS8" s="59">
        <v>2019</v>
      </c>
      <c r="CT8" s="59">
        <v>2020</v>
      </c>
      <c r="CU8" s="59">
        <v>2021</v>
      </c>
      <c r="CV8" s="54"/>
      <c r="CW8" s="59">
        <v>2012</v>
      </c>
      <c r="CX8" s="59">
        <v>2013</v>
      </c>
      <c r="CY8" s="59">
        <v>2014</v>
      </c>
      <c r="CZ8" s="59">
        <v>2015</v>
      </c>
      <c r="DA8" s="59">
        <v>2016</v>
      </c>
      <c r="DB8" s="59">
        <v>2017</v>
      </c>
      <c r="DC8" s="59">
        <v>2018</v>
      </c>
      <c r="DD8" s="59">
        <v>2019</v>
      </c>
      <c r="DE8" s="59">
        <v>2020</v>
      </c>
      <c r="DF8" s="59">
        <v>2021</v>
      </c>
      <c r="DJ8" s="59">
        <v>2012</v>
      </c>
      <c r="DK8" s="59">
        <v>2013</v>
      </c>
      <c r="DL8" s="59">
        <v>2014</v>
      </c>
      <c r="DM8" s="59">
        <v>2015</v>
      </c>
      <c r="DN8" s="59">
        <v>2016</v>
      </c>
      <c r="DO8" s="59">
        <v>2017</v>
      </c>
      <c r="DP8" s="59">
        <v>2018</v>
      </c>
      <c r="DQ8" s="60">
        <v>2019</v>
      </c>
      <c r="DR8" s="60">
        <v>2020</v>
      </c>
      <c r="DS8" s="60">
        <v>2021</v>
      </c>
      <c r="DV8" s="67" t="s">
        <v>54</v>
      </c>
      <c r="DX8" s="60" t="s">
        <v>53</v>
      </c>
      <c r="DZ8" s="2" t="s">
        <v>14</v>
      </c>
      <c r="EA8" s="3"/>
    </row>
    <row r="9" spans="1:131" x14ac:dyDescent="0.3">
      <c r="A9" s="53" t="s">
        <v>0</v>
      </c>
      <c r="B9" s="116">
        <v>0</v>
      </c>
      <c r="C9" s="116">
        <v>0</v>
      </c>
      <c r="D9" s="116">
        <v>0</v>
      </c>
      <c r="E9" s="116">
        <v>1</v>
      </c>
      <c r="F9" s="116">
        <v>1</v>
      </c>
      <c r="G9" s="116">
        <v>0</v>
      </c>
      <c r="H9" s="116">
        <v>0</v>
      </c>
      <c r="I9" s="116">
        <v>1</v>
      </c>
      <c r="J9" s="116">
        <v>1</v>
      </c>
      <c r="K9" s="116">
        <v>0</v>
      </c>
      <c r="L9" s="54"/>
      <c r="M9" s="118">
        <v>4</v>
      </c>
      <c r="N9" s="118">
        <v>12</v>
      </c>
      <c r="O9" s="118">
        <v>9</v>
      </c>
      <c r="P9" s="118">
        <v>12</v>
      </c>
      <c r="Q9" s="118">
        <v>8</v>
      </c>
      <c r="R9" s="118">
        <v>9</v>
      </c>
      <c r="S9" s="118">
        <v>6</v>
      </c>
      <c r="T9" s="118">
        <v>9</v>
      </c>
      <c r="U9" s="118">
        <v>16</v>
      </c>
      <c r="V9" s="118">
        <v>5</v>
      </c>
      <c r="W9" s="54"/>
      <c r="X9" s="118">
        <v>2</v>
      </c>
      <c r="Y9" s="118">
        <v>1</v>
      </c>
      <c r="Z9" s="118">
        <v>0</v>
      </c>
      <c r="AA9" s="118">
        <v>3</v>
      </c>
      <c r="AB9" s="118">
        <v>1</v>
      </c>
      <c r="AC9" s="118">
        <v>1</v>
      </c>
      <c r="AD9" s="118">
        <v>3</v>
      </c>
      <c r="AE9" s="118">
        <v>1</v>
      </c>
      <c r="AF9" s="118">
        <v>1</v>
      </c>
      <c r="AG9" s="118">
        <v>1</v>
      </c>
      <c r="AH9" s="54"/>
      <c r="AI9" s="116">
        <v>26</v>
      </c>
      <c r="AJ9" s="116">
        <v>24</v>
      </c>
      <c r="AK9" s="116">
        <v>22</v>
      </c>
      <c r="AL9" s="116">
        <v>33</v>
      </c>
      <c r="AM9" s="116">
        <v>19</v>
      </c>
      <c r="AN9" s="116">
        <v>32</v>
      </c>
      <c r="AO9" s="116">
        <v>23</v>
      </c>
      <c r="AP9" s="116">
        <v>24</v>
      </c>
      <c r="AQ9" s="116">
        <v>36</v>
      </c>
      <c r="AR9" s="116">
        <v>23</v>
      </c>
      <c r="AS9" s="54"/>
      <c r="AT9" s="116">
        <v>2</v>
      </c>
      <c r="AU9" s="116">
        <v>6</v>
      </c>
      <c r="AV9" s="116">
        <v>3</v>
      </c>
      <c r="AW9" s="116">
        <v>1</v>
      </c>
      <c r="AX9" s="116">
        <v>0</v>
      </c>
      <c r="AY9" s="116">
        <v>2</v>
      </c>
      <c r="AZ9" s="116">
        <v>3</v>
      </c>
      <c r="BA9" s="116">
        <v>1</v>
      </c>
      <c r="BB9" s="116">
        <v>2</v>
      </c>
      <c r="BC9" s="116">
        <v>2</v>
      </c>
      <c r="BD9" s="54"/>
      <c r="BE9" s="116">
        <v>40</v>
      </c>
      <c r="BF9" s="116">
        <v>36</v>
      </c>
      <c r="BG9" s="116">
        <v>23</v>
      </c>
      <c r="BH9" s="116">
        <v>34</v>
      </c>
      <c r="BI9" s="116">
        <v>28</v>
      </c>
      <c r="BJ9" s="116">
        <v>39</v>
      </c>
      <c r="BK9" s="116">
        <v>31</v>
      </c>
      <c r="BL9" s="116">
        <v>40</v>
      </c>
      <c r="BM9" s="116">
        <v>33</v>
      </c>
      <c r="BN9" s="116">
        <v>32</v>
      </c>
      <c r="BO9" s="54"/>
      <c r="BP9" s="116">
        <v>0</v>
      </c>
      <c r="BQ9" s="116">
        <v>0</v>
      </c>
      <c r="BR9" s="116">
        <v>2</v>
      </c>
      <c r="BS9" s="116">
        <v>2</v>
      </c>
      <c r="BT9" s="116">
        <v>0</v>
      </c>
      <c r="BU9" s="116">
        <v>0</v>
      </c>
      <c r="BV9" s="116">
        <v>0</v>
      </c>
      <c r="BW9" s="116">
        <v>1</v>
      </c>
      <c r="BX9" s="116">
        <v>0</v>
      </c>
      <c r="BY9" s="116">
        <v>0</v>
      </c>
      <c r="BZ9" s="54"/>
      <c r="CA9" s="116">
        <v>13</v>
      </c>
      <c r="CB9" s="116">
        <v>17</v>
      </c>
      <c r="CC9" s="116">
        <v>16</v>
      </c>
      <c r="CD9" s="116">
        <v>20</v>
      </c>
      <c r="CE9" s="116">
        <v>14</v>
      </c>
      <c r="CF9" s="116">
        <v>5</v>
      </c>
      <c r="CG9" s="116">
        <v>20</v>
      </c>
      <c r="CH9" s="116">
        <v>16</v>
      </c>
      <c r="CI9" s="116">
        <v>13</v>
      </c>
      <c r="CJ9" s="116">
        <v>19</v>
      </c>
      <c r="CK9" s="54"/>
      <c r="CL9" s="116">
        <v>0</v>
      </c>
      <c r="CM9" s="116">
        <v>2</v>
      </c>
      <c r="CN9" s="116">
        <v>3</v>
      </c>
      <c r="CO9" s="116">
        <v>1</v>
      </c>
      <c r="CP9" s="116">
        <v>1</v>
      </c>
      <c r="CQ9" s="116">
        <v>1</v>
      </c>
      <c r="CR9" s="116">
        <v>2</v>
      </c>
      <c r="CS9" s="116">
        <v>2</v>
      </c>
      <c r="CT9" s="116">
        <v>1</v>
      </c>
      <c r="CU9" s="116">
        <v>2</v>
      </c>
      <c r="CV9" s="54"/>
      <c r="CW9" s="116">
        <v>3</v>
      </c>
      <c r="CX9" s="116">
        <v>4</v>
      </c>
      <c r="CY9" s="116">
        <v>5</v>
      </c>
      <c r="CZ9" s="116">
        <v>13</v>
      </c>
      <c r="DA9" s="116">
        <v>6</v>
      </c>
      <c r="DB9" s="116">
        <v>6</v>
      </c>
      <c r="DC9" s="116">
        <v>8</v>
      </c>
      <c r="DD9" s="116">
        <v>8</v>
      </c>
      <c r="DE9" s="116">
        <v>8</v>
      </c>
      <c r="DF9" s="116">
        <v>5</v>
      </c>
      <c r="DJ9" s="56">
        <f>B9+(M9*(1+$EA$20))+(X9*(1+$EA$10))+(AI9*(1+$EA$10)*(1+$EA$20))+(AT9*(1+$EA$11))+(BE9*(1+$EA$11)*(1+$EA$20))+(BP9*(1+$EA$12))+(CA9*(1+$EA$12)*(1+$EA$20))+(CL9*$EA$16)+(CW9*$EA$16*(1+$EA$20))</f>
        <v>202.48</v>
      </c>
      <c r="DK9" s="56">
        <f t="shared" ref="DK9:DS9" si="0">C9+(N9*(1+$EA$20))+(Y9*(1+$EA$10))+(AJ9*(1+$EA$10)*(1+$EA$20))+(AU9*(1+$EA$11))+(BF9*(1+$EA$11)*(1+$EA$20))+(BQ9*(1+$EA$12))+(CB9*(1+$EA$12)*(1+$EA$20))+(CM9*$EA$16)+(CX9*$EA$16*(1+$EA$20))</f>
        <v>218.12</v>
      </c>
      <c r="DL9" s="56">
        <f t="shared" si="0"/>
        <v>175.16</v>
      </c>
      <c r="DM9" s="56">
        <f t="shared" si="0"/>
        <v>249.48</v>
      </c>
      <c r="DN9" s="56">
        <f t="shared" si="0"/>
        <v>165.79999999999998</v>
      </c>
      <c r="DO9" s="56">
        <f t="shared" si="0"/>
        <v>200.71999999999997</v>
      </c>
      <c r="DP9" s="56">
        <f t="shared" si="0"/>
        <v>207.08</v>
      </c>
      <c r="DQ9" s="61">
        <f t="shared" si="0"/>
        <v>219.48</v>
      </c>
      <c r="DR9" s="61">
        <f t="shared" si="0"/>
        <v>227.87999999999997</v>
      </c>
      <c r="DS9" s="61">
        <f t="shared" si="0"/>
        <v>196.44</v>
      </c>
      <c r="DV9" s="31">
        <f>STDEVA(DJ9:DS9)</f>
        <v>24.488380555321083</v>
      </c>
      <c r="DX9" s="62">
        <f>AVERAGE(DQ9:DS9)</f>
        <v>214.6</v>
      </c>
      <c r="DZ9" s="4"/>
      <c r="EA9" s="5" t="s">
        <v>15</v>
      </c>
    </row>
    <row r="10" spans="1:131" x14ac:dyDescent="0.3">
      <c r="A10" s="53" t="s">
        <v>1</v>
      </c>
      <c r="B10" s="116">
        <v>0</v>
      </c>
      <c r="C10" s="116">
        <v>1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54"/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54"/>
      <c r="X10" s="118">
        <v>0</v>
      </c>
      <c r="Y10" s="118">
        <v>0</v>
      </c>
      <c r="Z10" s="118">
        <v>0</v>
      </c>
      <c r="AA10" s="118">
        <v>1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54"/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  <c r="AS10" s="54"/>
      <c r="AT10" s="116">
        <v>0</v>
      </c>
      <c r="AU10" s="116">
        <v>0</v>
      </c>
      <c r="AV10" s="116">
        <v>1</v>
      </c>
      <c r="AW10" s="116">
        <v>0</v>
      </c>
      <c r="AX10" s="116"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0</v>
      </c>
      <c r="BD10" s="54"/>
      <c r="BE10" s="116">
        <v>0</v>
      </c>
      <c r="BF10" s="116">
        <v>0</v>
      </c>
      <c r="BG10" s="116">
        <v>0</v>
      </c>
      <c r="BH10" s="116"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54"/>
      <c r="BP10" s="116"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v>0</v>
      </c>
      <c r="BV10" s="116">
        <v>0</v>
      </c>
      <c r="BW10" s="116">
        <v>0</v>
      </c>
      <c r="BX10" s="116">
        <v>0</v>
      </c>
      <c r="BY10" s="116">
        <v>0</v>
      </c>
      <c r="BZ10" s="54"/>
      <c r="CA10" s="116">
        <v>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v>0</v>
      </c>
      <c r="CI10" s="116">
        <v>0</v>
      </c>
      <c r="CJ10" s="116">
        <v>0</v>
      </c>
      <c r="CK10" s="54"/>
      <c r="CL10" s="116">
        <v>0</v>
      </c>
      <c r="CM10" s="116">
        <v>0</v>
      </c>
      <c r="CN10" s="116">
        <v>0</v>
      </c>
      <c r="CO10" s="116">
        <v>0</v>
      </c>
      <c r="CP10" s="116">
        <v>0</v>
      </c>
      <c r="CQ10" s="116">
        <v>0</v>
      </c>
      <c r="CR10" s="116">
        <v>0</v>
      </c>
      <c r="CS10" s="116">
        <v>0</v>
      </c>
      <c r="CT10" s="116">
        <v>0</v>
      </c>
      <c r="CU10" s="116">
        <v>0</v>
      </c>
      <c r="CV10" s="54"/>
      <c r="CW10" s="116">
        <v>0</v>
      </c>
      <c r="CX10" s="116">
        <v>0</v>
      </c>
      <c r="CY10" s="116">
        <v>0</v>
      </c>
      <c r="CZ10" s="116">
        <v>0</v>
      </c>
      <c r="DA10" s="116">
        <v>0</v>
      </c>
      <c r="DB10" s="116">
        <v>0</v>
      </c>
      <c r="DC10" s="116">
        <v>0</v>
      </c>
      <c r="DD10" s="116">
        <v>0</v>
      </c>
      <c r="DE10" s="116">
        <v>0</v>
      </c>
      <c r="DF10" s="116">
        <v>0</v>
      </c>
      <c r="DJ10" s="56"/>
      <c r="DK10" s="56"/>
      <c r="DL10" s="56"/>
      <c r="DM10" s="56"/>
      <c r="DN10" s="56"/>
      <c r="DO10" s="56"/>
      <c r="DP10" s="56"/>
      <c r="DQ10" s="61"/>
      <c r="DR10" s="61"/>
      <c r="DS10" s="61"/>
      <c r="DV10" s="31"/>
      <c r="DX10" s="62"/>
      <c r="DZ10" t="s">
        <v>21</v>
      </c>
      <c r="EA10" s="6">
        <v>0.8</v>
      </c>
    </row>
    <row r="11" spans="1:131" x14ac:dyDescent="0.3">
      <c r="A11" s="53" t="s">
        <v>2</v>
      </c>
      <c r="B11" s="116">
        <v>0</v>
      </c>
      <c r="C11" s="116">
        <v>1</v>
      </c>
      <c r="D11" s="116">
        <v>1</v>
      </c>
      <c r="E11" s="116">
        <v>1</v>
      </c>
      <c r="F11" s="116">
        <v>2</v>
      </c>
      <c r="G11" s="116">
        <v>0</v>
      </c>
      <c r="H11" s="116">
        <v>0</v>
      </c>
      <c r="I11" s="116">
        <v>0</v>
      </c>
      <c r="J11" s="116">
        <v>0</v>
      </c>
      <c r="K11" s="116">
        <v>1</v>
      </c>
      <c r="L11" s="54"/>
      <c r="M11" s="118">
        <v>14</v>
      </c>
      <c r="N11" s="118">
        <v>14</v>
      </c>
      <c r="O11" s="118">
        <v>13</v>
      </c>
      <c r="P11" s="118">
        <v>15</v>
      </c>
      <c r="Q11" s="118">
        <v>5</v>
      </c>
      <c r="R11" s="118">
        <v>19</v>
      </c>
      <c r="S11" s="118">
        <v>11</v>
      </c>
      <c r="T11" s="118">
        <v>24</v>
      </c>
      <c r="U11" s="118">
        <v>19</v>
      </c>
      <c r="V11" s="118">
        <v>24</v>
      </c>
      <c r="W11" s="54"/>
      <c r="X11" s="118">
        <v>1</v>
      </c>
      <c r="Y11" s="118">
        <v>4</v>
      </c>
      <c r="Z11" s="118">
        <v>2</v>
      </c>
      <c r="AA11" s="118">
        <v>2</v>
      </c>
      <c r="AB11" s="118">
        <v>2</v>
      </c>
      <c r="AC11" s="118">
        <v>2</v>
      </c>
      <c r="AD11" s="118">
        <v>2</v>
      </c>
      <c r="AE11" s="118">
        <v>0</v>
      </c>
      <c r="AF11" s="118">
        <v>2</v>
      </c>
      <c r="AG11" s="118">
        <v>2</v>
      </c>
      <c r="AH11" s="54"/>
      <c r="AI11" s="116">
        <v>35</v>
      </c>
      <c r="AJ11" s="116">
        <v>38</v>
      </c>
      <c r="AK11" s="116">
        <v>22</v>
      </c>
      <c r="AL11" s="116">
        <v>26</v>
      </c>
      <c r="AM11" s="116">
        <v>19</v>
      </c>
      <c r="AN11" s="116">
        <v>23</v>
      </c>
      <c r="AO11" s="116">
        <v>36</v>
      </c>
      <c r="AP11" s="116">
        <v>46</v>
      </c>
      <c r="AQ11" s="116">
        <v>43</v>
      </c>
      <c r="AR11" s="116">
        <v>49</v>
      </c>
      <c r="AS11" s="54"/>
      <c r="AT11" s="116">
        <v>0</v>
      </c>
      <c r="AU11" s="116">
        <v>0</v>
      </c>
      <c r="AV11" s="116">
        <v>3</v>
      </c>
      <c r="AW11" s="116">
        <v>1</v>
      </c>
      <c r="AX11" s="116">
        <v>1</v>
      </c>
      <c r="AY11" s="116">
        <v>0</v>
      </c>
      <c r="AZ11" s="116">
        <v>0</v>
      </c>
      <c r="BA11" s="116">
        <v>3</v>
      </c>
      <c r="BB11" s="116">
        <v>1</v>
      </c>
      <c r="BC11" s="116">
        <v>1</v>
      </c>
      <c r="BD11" s="54"/>
      <c r="BE11" s="116">
        <v>30</v>
      </c>
      <c r="BF11" s="116">
        <v>26</v>
      </c>
      <c r="BG11" s="116">
        <v>26</v>
      </c>
      <c r="BH11" s="116">
        <v>20</v>
      </c>
      <c r="BI11" s="116">
        <v>28</v>
      </c>
      <c r="BJ11" s="116">
        <v>23</v>
      </c>
      <c r="BK11" s="116">
        <v>34</v>
      </c>
      <c r="BL11" s="116">
        <v>38</v>
      </c>
      <c r="BM11" s="116">
        <v>46</v>
      </c>
      <c r="BN11" s="116">
        <v>50</v>
      </c>
      <c r="BO11" s="54"/>
      <c r="BP11" s="116">
        <v>0</v>
      </c>
      <c r="BQ11" s="116">
        <v>2</v>
      </c>
      <c r="BR11" s="116">
        <v>1</v>
      </c>
      <c r="BS11" s="116">
        <v>3</v>
      </c>
      <c r="BT11" s="116">
        <v>0</v>
      </c>
      <c r="BU11" s="116">
        <v>2</v>
      </c>
      <c r="BV11" s="116">
        <v>0</v>
      </c>
      <c r="BW11" s="116">
        <v>0</v>
      </c>
      <c r="BX11" s="116">
        <v>0</v>
      </c>
      <c r="BY11" s="116">
        <v>0</v>
      </c>
      <c r="BZ11" s="54"/>
      <c r="CA11" s="116">
        <v>21</v>
      </c>
      <c r="CB11" s="116">
        <v>17</v>
      </c>
      <c r="CC11" s="116">
        <v>12</v>
      </c>
      <c r="CD11" s="116">
        <v>4</v>
      </c>
      <c r="CE11" s="116">
        <v>9</v>
      </c>
      <c r="CF11" s="116">
        <v>16</v>
      </c>
      <c r="CG11" s="116">
        <v>16</v>
      </c>
      <c r="CH11" s="116">
        <v>16</v>
      </c>
      <c r="CI11" s="116">
        <v>13</v>
      </c>
      <c r="CJ11" s="116">
        <v>19</v>
      </c>
      <c r="CK11" s="54"/>
      <c r="CL11" s="116">
        <v>0</v>
      </c>
      <c r="CM11" s="116">
        <v>0</v>
      </c>
      <c r="CN11" s="116">
        <v>1</v>
      </c>
      <c r="CO11" s="116">
        <v>0</v>
      </c>
      <c r="CP11" s="116">
        <v>3</v>
      </c>
      <c r="CQ11" s="116">
        <v>2</v>
      </c>
      <c r="CR11" s="116">
        <v>0</v>
      </c>
      <c r="CS11" s="116">
        <v>1</v>
      </c>
      <c r="CT11" s="116">
        <v>2</v>
      </c>
      <c r="CU11" s="116">
        <v>1</v>
      </c>
      <c r="CV11" s="54"/>
      <c r="CW11" s="116">
        <v>6</v>
      </c>
      <c r="CX11" s="116">
        <v>3</v>
      </c>
      <c r="CY11" s="116">
        <v>5</v>
      </c>
      <c r="CZ11" s="116">
        <v>5</v>
      </c>
      <c r="DA11" s="116">
        <v>4</v>
      </c>
      <c r="DB11" s="116">
        <v>4</v>
      </c>
      <c r="DC11" s="116">
        <v>6</v>
      </c>
      <c r="DD11" s="116">
        <v>14</v>
      </c>
      <c r="DE11" s="116">
        <v>12</v>
      </c>
      <c r="DF11" s="116">
        <v>6</v>
      </c>
      <c r="DJ11" s="56">
        <f t="shared" ref="DJ11:DJ16" si="1">B11+(M11*(1+$EA$20))+(X11*(1+$EA$10))+(AI11*(1+$EA$10)*(1+$EA$20))+(AT11*(1+$EA$11))+(BE11*(1+$EA$11)*(1+$EA$20))+(BP11*(1+$EA$12))+(CA11*(1+$EA$12)*(1+$EA$20))+(CL11*$EA$16)+(CW11*$EA$16*(1+$EA$20))</f>
        <v>228.83999999999997</v>
      </c>
      <c r="DK11" s="56">
        <f t="shared" ref="DK11:DK16" si="2">C11+(N11*(1+$EA$20))+(Y11*(1+$EA$10))+(AJ11*(1+$EA$10)*(1+$EA$20))+(AU11*(1+$EA$11))+(BF11*(1+$EA$11)*(1+$EA$20))+(BQ11*(1+$EA$12))+(CB11*(1+$EA$12)*(1+$EA$20))+(CM11*$EA$16)+(CX11*$EA$16*(1+$EA$20))</f>
        <v>222.35999999999999</v>
      </c>
      <c r="DL11" s="56">
        <f t="shared" ref="DL11:DL16" si="3">D11+(O11*(1+$EA$20))+(Z11*(1+$EA$10))+(AK11*(1+$EA$10)*(1+$EA$20))+(AV11*(1+$EA$11))+(BG11*(1+$EA$11)*(1+$EA$20))+(BR11*(1+$EA$12))+(CC11*(1+$EA$12)*(1+$EA$20))+(CN11*$EA$16)+(CY11*$EA$16*(1+$EA$20))</f>
        <v>177</v>
      </c>
      <c r="DM11" s="56">
        <f t="shared" ref="DM11:DM16" si="4">E11+(P11*(1+$EA$20))+(AA11*(1+$EA$10))+(AL11*(1+$EA$10)*(1+$EA$20))+(AW11*(1+$EA$11))+(BH11*(1+$EA$11)*(1+$EA$20))+(BS11*(1+$EA$12))+(CD11*(1+$EA$12)*(1+$EA$20))+(CO11*$EA$16)+(CZ11*$EA$16*(1+$EA$20))</f>
        <v>151.91999999999999</v>
      </c>
      <c r="DN11" s="56">
        <f t="shared" ref="DN11:DN16" si="5">F11+(Q11*(1+$EA$20))+(AB11*(1+$EA$10))+(AM11*(1+$EA$10)*(1+$EA$20))+(AX11*(1+$EA$11))+(BI11*(1+$EA$11)*(1+$EA$20))+(BT11*(1+$EA$12))+(CE11*(1+$EA$12)*(1+$EA$20))+(CP11*$EA$16)+(DA11*$EA$16*(1+$EA$20))</f>
        <v>153.4</v>
      </c>
      <c r="DO11" s="56">
        <f t="shared" ref="DO11:DO16" si="6">G11+(R11*(1+$EA$20))+(AC11*(1+$EA$10))+(AN11*(1+$EA$10)*(1+$EA$20))+(AY11*(1+$EA$11))+(BJ11*(1+$EA$11)*(1+$EA$20))+(BU11*(1+$EA$12))+(CF11*(1+$EA$12)*(1+$EA$20))+(CQ11*$EA$16)+(DB11*$EA$16*(1+$EA$20))</f>
        <v>184.72000000000003</v>
      </c>
      <c r="DP11" s="56">
        <f t="shared" ref="DP11:DP16" si="7">H11+(S11*(1+$EA$20))+(AD11*(1+$EA$10))+(AO11*(1+$EA$10)*(1+$EA$20))+(AZ11*(1+$EA$11))+(BK11*(1+$EA$11)*(1+$EA$20))+(BV11*(1+$EA$12))+(CG11*(1+$EA$12)*(1+$EA$20))+(CR11*$EA$16)+(DC11*$EA$16*(1+$EA$20))</f>
        <v>225.59999999999997</v>
      </c>
      <c r="DQ11" s="61">
        <f t="shared" ref="DQ11:DQ16" si="8">I11+(T11*(1+$EA$20))+(AE11*(1+$EA$10))+(AP11*(1+$EA$10)*(1+$EA$20))+(BA11*(1+$EA$11))+(BL11*(1+$EA$11)*(1+$EA$20))+(BW11*(1+$EA$12))+(CH11*(1+$EA$12)*(1+$EA$20))+(CS11*$EA$16)+(DD11*$EA$16*(1+$EA$20))</f>
        <v>285.40000000000003</v>
      </c>
      <c r="DR11" s="61">
        <f t="shared" ref="DR11:DR16" si="9">J11+(U11*(1+$EA$20))+(AF11*(1+$EA$10))+(AQ11*(1+$EA$10)*(1+$EA$20))+(BB11*(1+$EA$11))+(BM11*(1+$EA$11)*(1+$EA$20))+(BX11*(1+$EA$12))+(CI11*(1+$EA$12)*(1+$EA$20))+(CT11*$EA$16)+(DE11*$EA$16*(1+$EA$20))</f>
        <v>282.39999999999998</v>
      </c>
      <c r="DS11" s="61">
        <f t="shared" ref="DS11:DS16" si="10">K11+(V11*(1+$EA$20))+(AG11*(1+$EA$10))+(AR11*(1+$EA$10)*(1+$EA$20))+(BC11*(1+$EA$11))+(BN11*(1+$EA$11)*(1+$EA$20))+(BY11*(1+$EA$12))+(CJ11*(1+$EA$12)*(1+$EA$20))+(CU11*$EA$16)+(DF11*$EA$16*(1+$EA$20))</f>
        <v>319.60000000000002</v>
      </c>
      <c r="DV11" s="31">
        <f t="shared" ref="DV11:DV16" si="11">STDEVA(DJ11:DS11)</f>
        <v>57.996825813525852</v>
      </c>
      <c r="DX11" s="62">
        <f t="shared" ref="DX11:DX16" si="12">AVERAGE(DQ11:DS11)</f>
        <v>295.8</v>
      </c>
      <c r="DZ11" t="s">
        <v>22</v>
      </c>
      <c r="EA11" s="6">
        <v>1</v>
      </c>
    </row>
    <row r="12" spans="1:131" x14ac:dyDescent="0.3">
      <c r="A12" s="53" t="s">
        <v>3</v>
      </c>
      <c r="B12" s="116">
        <v>2</v>
      </c>
      <c r="C12" s="116">
        <v>3</v>
      </c>
      <c r="D12" s="116">
        <v>2</v>
      </c>
      <c r="E12" s="116">
        <v>0</v>
      </c>
      <c r="F12" s="116">
        <v>1</v>
      </c>
      <c r="G12" s="116">
        <v>15</v>
      </c>
      <c r="H12" s="116">
        <v>15</v>
      </c>
      <c r="I12" s="116">
        <v>22</v>
      </c>
      <c r="J12" s="116">
        <v>16</v>
      </c>
      <c r="K12" s="116">
        <v>24</v>
      </c>
      <c r="L12" s="54"/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54"/>
      <c r="X12" s="118">
        <v>7</v>
      </c>
      <c r="Y12" s="118">
        <v>21</v>
      </c>
      <c r="Z12" s="118">
        <v>28</v>
      </c>
      <c r="AA12" s="118">
        <v>36</v>
      </c>
      <c r="AB12" s="118">
        <v>7</v>
      </c>
      <c r="AC12" s="118">
        <v>44</v>
      </c>
      <c r="AD12" s="118">
        <v>28</v>
      </c>
      <c r="AE12" s="118">
        <v>32</v>
      </c>
      <c r="AF12" s="118">
        <v>40</v>
      </c>
      <c r="AG12" s="118">
        <v>47</v>
      </c>
      <c r="AH12" s="54"/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54"/>
      <c r="AT12" s="116">
        <v>11</v>
      </c>
      <c r="AU12" s="116">
        <v>9</v>
      </c>
      <c r="AV12" s="116">
        <v>15</v>
      </c>
      <c r="AW12" s="116">
        <v>21</v>
      </c>
      <c r="AX12" s="116">
        <v>7</v>
      </c>
      <c r="AY12" s="116">
        <v>47</v>
      </c>
      <c r="AZ12" s="116">
        <v>40</v>
      </c>
      <c r="BA12" s="116">
        <v>60</v>
      </c>
      <c r="BB12" s="116">
        <v>38</v>
      </c>
      <c r="BC12" s="116">
        <v>46</v>
      </c>
      <c r="BD12" s="54"/>
      <c r="BE12" s="116">
        <v>0</v>
      </c>
      <c r="BF12" s="116">
        <v>0</v>
      </c>
      <c r="BG12" s="116">
        <v>0</v>
      </c>
      <c r="BH12" s="116"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54"/>
      <c r="BP12" s="116">
        <v>4</v>
      </c>
      <c r="BQ12" s="116">
        <v>2</v>
      </c>
      <c r="BR12" s="116">
        <v>2</v>
      </c>
      <c r="BS12" s="116">
        <v>7</v>
      </c>
      <c r="BT12" s="116">
        <v>0</v>
      </c>
      <c r="BU12" s="116">
        <v>2</v>
      </c>
      <c r="BV12" s="116">
        <v>8</v>
      </c>
      <c r="BW12" s="116">
        <v>10</v>
      </c>
      <c r="BX12" s="116">
        <v>7</v>
      </c>
      <c r="BY12" s="116">
        <v>2</v>
      </c>
      <c r="BZ12" s="54"/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v>0</v>
      </c>
      <c r="CI12" s="116">
        <v>0</v>
      </c>
      <c r="CJ12" s="116">
        <v>0</v>
      </c>
      <c r="CK12" s="54"/>
      <c r="CL12" s="116">
        <v>0</v>
      </c>
      <c r="CM12" s="116">
        <v>0</v>
      </c>
      <c r="CN12" s="116">
        <v>5</v>
      </c>
      <c r="CO12" s="116">
        <v>3</v>
      </c>
      <c r="CP12" s="116">
        <v>1</v>
      </c>
      <c r="CQ12" s="116">
        <v>16</v>
      </c>
      <c r="CR12" s="116">
        <v>12</v>
      </c>
      <c r="CS12" s="116">
        <v>13</v>
      </c>
      <c r="CT12" s="116">
        <v>16</v>
      </c>
      <c r="CU12" s="116">
        <v>19</v>
      </c>
      <c r="CV12" s="54"/>
      <c r="CW12" s="116">
        <v>0</v>
      </c>
      <c r="CX12" s="116">
        <v>0</v>
      </c>
      <c r="CY12" s="116">
        <v>0</v>
      </c>
      <c r="CZ12" s="116">
        <v>0</v>
      </c>
      <c r="DA12" s="116">
        <v>0</v>
      </c>
      <c r="DB12" s="116">
        <v>0</v>
      </c>
      <c r="DC12" s="116">
        <v>0</v>
      </c>
      <c r="DD12" s="116">
        <v>0</v>
      </c>
      <c r="DE12" s="116">
        <v>0</v>
      </c>
      <c r="DF12" s="116">
        <v>0</v>
      </c>
      <c r="DJ12" s="56">
        <f t="shared" si="1"/>
        <v>45.400000000000006</v>
      </c>
      <c r="DK12" s="56">
        <f t="shared" si="2"/>
        <v>63.2</v>
      </c>
      <c r="DL12" s="56">
        <f t="shared" si="3"/>
        <v>91.800000000000011</v>
      </c>
      <c r="DM12" s="56">
        <f t="shared" si="4"/>
        <v>125.2</v>
      </c>
      <c r="DN12" s="56">
        <f t="shared" si="5"/>
        <v>28.6</v>
      </c>
      <c r="DO12" s="56">
        <f t="shared" si="6"/>
        <v>208.6</v>
      </c>
      <c r="DP12" s="56">
        <f t="shared" si="7"/>
        <v>175</v>
      </c>
      <c r="DQ12" s="61">
        <f t="shared" si="8"/>
        <v>234.6</v>
      </c>
      <c r="DR12" s="61">
        <f t="shared" si="9"/>
        <v>195.4</v>
      </c>
      <c r="DS12" s="61">
        <f t="shared" si="10"/>
        <v>224.00000000000003</v>
      </c>
      <c r="DV12" s="31">
        <f t="shared" si="11"/>
        <v>78.03004834321483</v>
      </c>
      <c r="DX12" s="62">
        <f t="shared" si="12"/>
        <v>218</v>
      </c>
      <c r="DZ12" t="s">
        <v>23</v>
      </c>
      <c r="EA12" s="6">
        <v>1.2</v>
      </c>
    </row>
    <row r="13" spans="1:131" x14ac:dyDescent="0.3">
      <c r="A13" s="53" t="s">
        <v>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54"/>
      <c r="M13" s="118">
        <v>17</v>
      </c>
      <c r="N13" s="118">
        <v>18</v>
      </c>
      <c r="O13" s="118">
        <v>12</v>
      </c>
      <c r="P13" s="118">
        <v>19</v>
      </c>
      <c r="Q13" s="118">
        <v>15</v>
      </c>
      <c r="R13" s="118">
        <v>16</v>
      </c>
      <c r="S13" s="118">
        <v>21</v>
      </c>
      <c r="T13" s="118">
        <v>28</v>
      </c>
      <c r="U13" s="118">
        <v>18</v>
      </c>
      <c r="V13" s="118">
        <v>22</v>
      </c>
      <c r="W13" s="54"/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54"/>
      <c r="AI13" s="116">
        <v>26</v>
      </c>
      <c r="AJ13" s="116">
        <v>33</v>
      </c>
      <c r="AK13" s="116">
        <v>33</v>
      </c>
      <c r="AL13" s="116">
        <v>20</v>
      </c>
      <c r="AM13" s="116">
        <v>34</v>
      </c>
      <c r="AN13" s="116">
        <v>39</v>
      </c>
      <c r="AO13" s="116">
        <v>43</v>
      </c>
      <c r="AP13" s="116">
        <v>35</v>
      </c>
      <c r="AQ13" s="116">
        <v>45</v>
      </c>
      <c r="AR13" s="116">
        <v>53</v>
      </c>
      <c r="AS13" s="54"/>
      <c r="AT13" s="116"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0</v>
      </c>
      <c r="BD13" s="54"/>
      <c r="BE13" s="116">
        <v>16</v>
      </c>
      <c r="BF13" s="116">
        <v>23</v>
      </c>
      <c r="BG13" s="116">
        <v>32</v>
      </c>
      <c r="BH13" s="116">
        <v>26</v>
      </c>
      <c r="BI13" s="116">
        <v>21</v>
      </c>
      <c r="BJ13" s="116">
        <v>27</v>
      </c>
      <c r="BK13" s="116">
        <v>27</v>
      </c>
      <c r="BL13" s="116">
        <v>24</v>
      </c>
      <c r="BM13" s="116">
        <v>25</v>
      </c>
      <c r="BN13" s="116">
        <v>32</v>
      </c>
      <c r="BO13" s="54"/>
      <c r="BP13" s="116"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v>0</v>
      </c>
      <c r="BV13" s="116">
        <v>0</v>
      </c>
      <c r="BW13" s="116">
        <v>0</v>
      </c>
      <c r="BX13" s="116">
        <v>0</v>
      </c>
      <c r="BY13" s="116">
        <v>0</v>
      </c>
      <c r="BZ13" s="54"/>
      <c r="CA13" s="116">
        <v>20</v>
      </c>
      <c r="CB13" s="116">
        <v>14</v>
      </c>
      <c r="CC13" s="116">
        <v>13</v>
      </c>
      <c r="CD13" s="116">
        <v>7</v>
      </c>
      <c r="CE13" s="116">
        <v>11</v>
      </c>
      <c r="CF13" s="116">
        <v>10</v>
      </c>
      <c r="CG13" s="116">
        <v>11</v>
      </c>
      <c r="CH13" s="116">
        <v>13</v>
      </c>
      <c r="CI13" s="116">
        <v>12</v>
      </c>
      <c r="CJ13" s="116">
        <v>12</v>
      </c>
      <c r="CK13" s="54"/>
      <c r="CL13" s="116">
        <v>0</v>
      </c>
      <c r="CM13" s="116">
        <v>0</v>
      </c>
      <c r="CN13" s="116">
        <v>0</v>
      </c>
      <c r="CO13" s="116">
        <v>0</v>
      </c>
      <c r="CP13" s="116">
        <v>0</v>
      </c>
      <c r="CQ13" s="116">
        <v>0</v>
      </c>
      <c r="CR13" s="116">
        <v>0</v>
      </c>
      <c r="CS13" s="116">
        <v>0</v>
      </c>
      <c r="CT13" s="116">
        <v>0</v>
      </c>
      <c r="CU13" s="116">
        <v>0</v>
      </c>
      <c r="CV13" s="54"/>
      <c r="CW13" s="116">
        <v>18</v>
      </c>
      <c r="CX13" s="116">
        <v>20</v>
      </c>
      <c r="CY13" s="116">
        <v>24</v>
      </c>
      <c r="CZ13" s="116">
        <v>12</v>
      </c>
      <c r="DA13" s="116">
        <v>16</v>
      </c>
      <c r="DB13" s="116">
        <v>11</v>
      </c>
      <c r="DC13" s="116">
        <v>13</v>
      </c>
      <c r="DD13" s="116">
        <v>14</v>
      </c>
      <c r="DE13" s="116">
        <v>14</v>
      </c>
      <c r="DF13" s="116">
        <v>19</v>
      </c>
      <c r="DJ13" s="56">
        <f t="shared" si="1"/>
        <v>189.35999999999999</v>
      </c>
      <c r="DK13" s="56">
        <f t="shared" si="2"/>
        <v>209.04</v>
      </c>
      <c r="DL13" s="56">
        <f t="shared" si="3"/>
        <v>225.60000000000002</v>
      </c>
      <c r="DM13" s="56">
        <f t="shared" si="4"/>
        <v>161.28</v>
      </c>
      <c r="DN13" s="56">
        <f t="shared" si="5"/>
        <v>190.07999999999998</v>
      </c>
      <c r="DO13" s="56">
        <f t="shared" si="6"/>
        <v>207.84</v>
      </c>
      <c r="DP13" s="56">
        <f t="shared" si="7"/>
        <v>227.51999999999998</v>
      </c>
      <c r="DQ13" s="61">
        <f t="shared" si="8"/>
        <v>217.92</v>
      </c>
      <c r="DR13" s="61">
        <f t="shared" si="9"/>
        <v>227.28000000000003</v>
      </c>
      <c r="DS13" s="61">
        <f t="shared" si="10"/>
        <v>272.16000000000003</v>
      </c>
      <c r="DV13" s="31">
        <f t="shared" si="11"/>
        <v>29.624865231761071</v>
      </c>
      <c r="DX13" s="62">
        <f t="shared" si="12"/>
        <v>239.12000000000003</v>
      </c>
      <c r="DZ13" s="32"/>
    </row>
    <row r="14" spans="1:131" x14ac:dyDescent="0.3">
      <c r="A14" s="53" t="s">
        <v>5</v>
      </c>
      <c r="B14" s="116">
        <v>23</v>
      </c>
      <c r="C14" s="116">
        <v>51</v>
      </c>
      <c r="D14" s="116">
        <v>58</v>
      </c>
      <c r="E14" s="116">
        <v>35</v>
      </c>
      <c r="F14" s="116">
        <v>36</v>
      </c>
      <c r="G14" s="116">
        <v>23</v>
      </c>
      <c r="H14" s="116">
        <v>27</v>
      </c>
      <c r="I14" s="116">
        <v>40</v>
      </c>
      <c r="J14" s="116">
        <v>52</v>
      </c>
      <c r="K14" s="116">
        <v>47</v>
      </c>
      <c r="L14" s="54"/>
      <c r="M14" s="118">
        <v>3</v>
      </c>
      <c r="N14" s="118">
        <v>2</v>
      </c>
      <c r="O14" s="118">
        <v>5</v>
      </c>
      <c r="P14" s="118">
        <v>3</v>
      </c>
      <c r="Q14" s="118">
        <v>4</v>
      </c>
      <c r="R14" s="118">
        <v>2</v>
      </c>
      <c r="S14" s="118">
        <v>6</v>
      </c>
      <c r="T14" s="118">
        <v>2</v>
      </c>
      <c r="U14" s="118">
        <v>1</v>
      </c>
      <c r="V14" s="118">
        <v>0</v>
      </c>
      <c r="W14" s="54"/>
      <c r="X14" s="118">
        <v>37</v>
      </c>
      <c r="Y14" s="118">
        <v>94</v>
      </c>
      <c r="Z14" s="118">
        <v>77</v>
      </c>
      <c r="AA14" s="118">
        <v>62</v>
      </c>
      <c r="AB14" s="118">
        <v>76</v>
      </c>
      <c r="AC14" s="118">
        <v>55</v>
      </c>
      <c r="AD14" s="118">
        <v>52</v>
      </c>
      <c r="AE14" s="118">
        <v>73</v>
      </c>
      <c r="AF14" s="118">
        <v>59</v>
      </c>
      <c r="AG14" s="118">
        <v>78</v>
      </c>
      <c r="AH14" s="54"/>
      <c r="AI14" s="116">
        <v>4</v>
      </c>
      <c r="AJ14" s="116">
        <v>9</v>
      </c>
      <c r="AK14" s="116">
        <v>12</v>
      </c>
      <c r="AL14" s="116">
        <v>2</v>
      </c>
      <c r="AM14" s="116">
        <v>6</v>
      </c>
      <c r="AN14" s="116">
        <v>7</v>
      </c>
      <c r="AO14" s="116">
        <v>6</v>
      </c>
      <c r="AP14" s="116">
        <v>8</v>
      </c>
      <c r="AQ14" s="116">
        <v>6</v>
      </c>
      <c r="AR14" s="116">
        <v>4</v>
      </c>
      <c r="AS14" s="54"/>
      <c r="AT14" s="116">
        <v>53</v>
      </c>
      <c r="AU14" s="116">
        <v>63</v>
      </c>
      <c r="AV14" s="116">
        <v>67</v>
      </c>
      <c r="AW14" s="116">
        <v>38</v>
      </c>
      <c r="AX14" s="116">
        <v>40</v>
      </c>
      <c r="AY14" s="116">
        <v>39</v>
      </c>
      <c r="AZ14" s="116">
        <v>35</v>
      </c>
      <c r="BA14" s="116">
        <v>32</v>
      </c>
      <c r="BB14" s="116">
        <v>40</v>
      </c>
      <c r="BC14" s="116">
        <v>42</v>
      </c>
      <c r="BD14" s="54"/>
      <c r="BE14" s="116">
        <v>3</v>
      </c>
      <c r="BF14" s="116">
        <v>8</v>
      </c>
      <c r="BG14" s="116">
        <v>10</v>
      </c>
      <c r="BH14" s="116">
        <v>7</v>
      </c>
      <c r="BI14" s="116">
        <v>2</v>
      </c>
      <c r="BJ14" s="116">
        <v>13</v>
      </c>
      <c r="BK14" s="116">
        <v>5</v>
      </c>
      <c r="BL14" s="116">
        <v>6</v>
      </c>
      <c r="BM14" s="116">
        <v>10</v>
      </c>
      <c r="BN14" s="116">
        <v>9</v>
      </c>
      <c r="BO14" s="54"/>
      <c r="BP14" s="116">
        <v>9</v>
      </c>
      <c r="BQ14" s="116">
        <v>11</v>
      </c>
      <c r="BR14" s="116">
        <v>12</v>
      </c>
      <c r="BS14" s="116">
        <v>9</v>
      </c>
      <c r="BT14" s="116">
        <v>11</v>
      </c>
      <c r="BU14" s="116">
        <v>4</v>
      </c>
      <c r="BV14" s="116">
        <v>6</v>
      </c>
      <c r="BW14" s="116">
        <v>2</v>
      </c>
      <c r="BX14" s="116">
        <v>9</v>
      </c>
      <c r="BY14" s="116">
        <v>4</v>
      </c>
      <c r="BZ14" s="54"/>
      <c r="CA14" s="116">
        <v>1</v>
      </c>
      <c r="CB14" s="116">
        <v>1</v>
      </c>
      <c r="CC14" s="116">
        <v>1</v>
      </c>
      <c r="CD14" s="116">
        <v>0</v>
      </c>
      <c r="CE14" s="116">
        <v>0</v>
      </c>
      <c r="CF14" s="116">
        <v>1</v>
      </c>
      <c r="CG14" s="116">
        <v>3</v>
      </c>
      <c r="CH14" s="116">
        <v>1</v>
      </c>
      <c r="CI14" s="116">
        <v>1</v>
      </c>
      <c r="CJ14" s="116">
        <v>0</v>
      </c>
      <c r="CK14" s="54"/>
      <c r="CL14" s="116">
        <v>38</v>
      </c>
      <c r="CM14" s="116">
        <v>51</v>
      </c>
      <c r="CN14" s="116">
        <v>68</v>
      </c>
      <c r="CO14" s="116">
        <v>61</v>
      </c>
      <c r="CP14" s="116">
        <v>78</v>
      </c>
      <c r="CQ14" s="116">
        <v>49</v>
      </c>
      <c r="CR14" s="116">
        <v>47</v>
      </c>
      <c r="CS14" s="116">
        <v>34</v>
      </c>
      <c r="CT14" s="116">
        <v>44</v>
      </c>
      <c r="CU14" s="116">
        <v>49</v>
      </c>
      <c r="CV14" s="54"/>
      <c r="CW14" s="116">
        <v>6</v>
      </c>
      <c r="CX14" s="116">
        <v>3</v>
      </c>
      <c r="CY14" s="116">
        <v>9</v>
      </c>
      <c r="CZ14" s="116">
        <v>5</v>
      </c>
      <c r="DA14" s="116">
        <v>5</v>
      </c>
      <c r="DB14" s="116">
        <v>3</v>
      </c>
      <c r="DC14" s="116">
        <v>4</v>
      </c>
      <c r="DD14" s="116">
        <v>7</v>
      </c>
      <c r="DE14" s="116">
        <v>2</v>
      </c>
      <c r="DF14" s="116">
        <v>4</v>
      </c>
      <c r="DJ14" s="56">
        <f t="shared" si="1"/>
        <v>282.68</v>
      </c>
      <c r="DK14" s="56">
        <f t="shared" si="2"/>
        <v>468.68</v>
      </c>
      <c r="DL14" s="56">
        <f t="shared" si="3"/>
        <v>494.35999999999996</v>
      </c>
      <c r="DM14" s="56">
        <f t="shared" si="4"/>
        <v>334.12</v>
      </c>
      <c r="DN14" s="56">
        <f t="shared" si="5"/>
        <v>383.56000000000006</v>
      </c>
      <c r="DO14" s="56">
        <f t="shared" si="6"/>
        <v>312.76</v>
      </c>
      <c r="DP14" s="56">
        <f t="shared" si="7"/>
        <v>295.68</v>
      </c>
      <c r="DQ14" s="61">
        <f t="shared" si="8"/>
        <v>318.91999999999996</v>
      </c>
      <c r="DR14" s="61">
        <f t="shared" si="9"/>
        <v>345.2</v>
      </c>
      <c r="DS14" s="61">
        <f t="shared" si="10"/>
        <v>364.24000000000007</v>
      </c>
      <c r="DV14" s="31">
        <f t="shared" si="11"/>
        <v>70.993303596575842</v>
      </c>
      <c r="DX14" s="62">
        <f t="shared" si="12"/>
        <v>342.78666666666663</v>
      </c>
      <c r="DZ14" s="10" t="s">
        <v>18</v>
      </c>
      <c r="EA14" s="11"/>
    </row>
    <row r="15" spans="1:131" x14ac:dyDescent="0.3">
      <c r="A15" s="53" t="s">
        <v>6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54"/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54"/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54"/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  <c r="AS15" s="54"/>
      <c r="AT15" s="116"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0</v>
      </c>
      <c r="BD15" s="54"/>
      <c r="BE15" s="116">
        <v>0</v>
      </c>
      <c r="BF15" s="116">
        <v>0</v>
      </c>
      <c r="BG15" s="116">
        <v>0</v>
      </c>
      <c r="BH15" s="116"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54"/>
      <c r="BP15" s="116"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v>0</v>
      </c>
      <c r="BV15" s="116">
        <v>0</v>
      </c>
      <c r="BW15" s="116">
        <v>0</v>
      </c>
      <c r="BX15" s="116">
        <v>0</v>
      </c>
      <c r="BY15" s="116">
        <v>0</v>
      </c>
      <c r="BZ15" s="54"/>
      <c r="CA15" s="116">
        <v>0</v>
      </c>
      <c r="CB15" s="116">
        <v>0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v>0</v>
      </c>
      <c r="CI15" s="116">
        <v>0</v>
      </c>
      <c r="CJ15" s="116">
        <v>0</v>
      </c>
      <c r="CK15" s="54"/>
      <c r="CL15" s="116">
        <v>0</v>
      </c>
      <c r="CM15" s="116">
        <v>0</v>
      </c>
      <c r="CN15" s="116">
        <v>0</v>
      </c>
      <c r="CO15" s="116">
        <v>0</v>
      </c>
      <c r="CP15" s="116">
        <v>0</v>
      </c>
      <c r="CQ15" s="116">
        <v>0</v>
      </c>
      <c r="CR15" s="116">
        <v>0</v>
      </c>
      <c r="CS15" s="116">
        <v>0</v>
      </c>
      <c r="CT15" s="116">
        <v>0</v>
      </c>
      <c r="CU15" s="116">
        <v>0</v>
      </c>
      <c r="CV15" s="54"/>
      <c r="CW15" s="116">
        <v>0</v>
      </c>
      <c r="CX15" s="116">
        <v>0</v>
      </c>
      <c r="CY15" s="116">
        <v>0</v>
      </c>
      <c r="CZ15" s="116">
        <v>0</v>
      </c>
      <c r="DA15" s="116">
        <v>0</v>
      </c>
      <c r="DB15" s="116">
        <v>0</v>
      </c>
      <c r="DC15" s="116">
        <v>0</v>
      </c>
      <c r="DD15" s="116">
        <v>0</v>
      </c>
      <c r="DE15" s="116">
        <v>0</v>
      </c>
      <c r="DF15" s="116">
        <v>0</v>
      </c>
      <c r="DJ15" s="56">
        <f t="shared" si="1"/>
        <v>0</v>
      </c>
      <c r="DK15" s="56"/>
      <c r="DL15" s="56"/>
      <c r="DM15" s="56"/>
      <c r="DN15" s="56"/>
      <c r="DO15" s="56"/>
      <c r="DP15" s="56"/>
      <c r="DQ15" s="61"/>
      <c r="DR15" s="61"/>
      <c r="DS15" s="61"/>
      <c r="DV15" s="31"/>
      <c r="DX15" s="62"/>
      <c r="DZ15" s="4"/>
      <c r="EA15" s="5" t="s">
        <v>15</v>
      </c>
    </row>
    <row r="16" spans="1:131" x14ac:dyDescent="0.3">
      <c r="A16" s="53" t="s">
        <v>7</v>
      </c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54"/>
      <c r="M16" s="118">
        <v>1</v>
      </c>
      <c r="N16" s="118">
        <v>3</v>
      </c>
      <c r="O16" s="118">
        <v>2</v>
      </c>
      <c r="P16" s="118">
        <v>0</v>
      </c>
      <c r="Q16" s="118">
        <v>1</v>
      </c>
      <c r="R16" s="118">
        <v>0</v>
      </c>
      <c r="S16" s="118">
        <v>0</v>
      </c>
      <c r="T16" s="118">
        <v>0</v>
      </c>
      <c r="U16" s="118">
        <v>0</v>
      </c>
      <c r="V16" s="118">
        <v>1</v>
      </c>
      <c r="W16" s="54"/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54"/>
      <c r="AI16" s="116">
        <v>2</v>
      </c>
      <c r="AJ16" s="116">
        <v>2</v>
      </c>
      <c r="AK16" s="116">
        <v>2</v>
      </c>
      <c r="AL16" s="116">
        <v>0</v>
      </c>
      <c r="AM16" s="116">
        <v>2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  <c r="AS16" s="54"/>
      <c r="AT16" s="116"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0</v>
      </c>
      <c r="BD16" s="54"/>
      <c r="BE16" s="116">
        <v>0</v>
      </c>
      <c r="BF16" s="116">
        <v>1</v>
      </c>
      <c r="BG16" s="116">
        <v>0</v>
      </c>
      <c r="BH16" s="116">
        <v>1</v>
      </c>
      <c r="BI16" s="116">
        <v>3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54"/>
      <c r="BP16" s="116"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v>0</v>
      </c>
      <c r="BV16" s="116">
        <v>0</v>
      </c>
      <c r="BW16" s="116">
        <v>0</v>
      </c>
      <c r="BX16" s="116">
        <v>0</v>
      </c>
      <c r="BY16" s="116">
        <v>0</v>
      </c>
      <c r="BZ16" s="54"/>
      <c r="CA16" s="116">
        <v>0</v>
      </c>
      <c r="CB16" s="116">
        <v>0</v>
      </c>
      <c r="CC16" s="116">
        <v>0</v>
      </c>
      <c r="CD16" s="116">
        <v>0</v>
      </c>
      <c r="CE16" s="116">
        <v>0</v>
      </c>
      <c r="CF16" s="116">
        <v>1</v>
      </c>
      <c r="CG16" s="116">
        <v>1</v>
      </c>
      <c r="CH16" s="116">
        <v>0</v>
      </c>
      <c r="CI16" s="116">
        <v>0</v>
      </c>
      <c r="CJ16" s="116">
        <v>0</v>
      </c>
      <c r="CK16" s="54"/>
      <c r="CL16" s="116">
        <v>0</v>
      </c>
      <c r="CM16" s="116">
        <v>0</v>
      </c>
      <c r="CN16" s="116">
        <v>0</v>
      </c>
      <c r="CO16" s="116">
        <v>0</v>
      </c>
      <c r="CP16" s="116">
        <v>0</v>
      </c>
      <c r="CQ16" s="116">
        <v>0</v>
      </c>
      <c r="CR16" s="116">
        <v>0</v>
      </c>
      <c r="CS16" s="116">
        <v>0</v>
      </c>
      <c r="CT16" s="116">
        <v>0</v>
      </c>
      <c r="CU16" s="116">
        <v>0</v>
      </c>
      <c r="CV16" s="54"/>
      <c r="CW16" s="116">
        <v>5</v>
      </c>
      <c r="CX16" s="116">
        <v>9</v>
      </c>
      <c r="CY16" s="116">
        <v>11</v>
      </c>
      <c r="CZ16" s="116">
        <v>2</v>
      </c>
      <c r="DA16" s="116">
        <v>3</v>
      </c>
      <c r="DB16" s="116">
        <v>3</v>
      </c>
      <c r="DC16" s="116">
        <v>0</v>
      </c>
      <c r="DD16" s="116">
        <v>1</v>
      </c>
      <c r="DE16" s="116">
        <v>0</v>
      </c>
      <c r="DF16" s="116">
        <v>2</v>
      </c>
      <c r="DJ16" s="56">
        <f t="shared" si="1"/>
        <v>11.52</v>
      </c>
      <c r="DK16" s="56">
        <f t="shared" si="2"/>
        <v>21.119999999999997</v>
      </c>
      <c r="DL16" s="56">
        <f t="shared" si="3"/>
        <v>19.920000000000002</v>
      </c>
      <c r="DM16" s="56">
        <f t="shared" si="4"/>
        <v>4.8</v>
      </c>
      <c r="DN16" s="56">
        <f t="shared" si="5"/>
        <v>16.32</v>
      </c>
      <c r="DO16" s="56">
        <f t="shared" si="6"/>
        <v>6.24</v>
      </c>
      <c r="DP16" s="56">
        <f t="shared" si="7"/>
        <v>2.64</v>
      </c>
      <c r="DQ16" s="61">
        <f t="shared" si="8"/>
        <v>1.2</v>
      </c>
      <c r="DR16" s="61">
        <f t="shared" si="9"/>
        <v>0</v>
      </c>
      <c r="DS16" s="61">
        <f t="shared" si="10"/>
        <v>3.5999999999999996</v>
      </c>
      <c r="DV16" s="31">
        <f t="shared" si="11"/>
        <v>7.902769134929855</v>
      </c>
      <c r="DX16" s="62">
        <f t="shared" si="12"/>
        <v>1.5999999999999999</v>
      </c>
      <c r="DZ16" t="s">
        <v>18</v>
      </c>
      <c r="EA16" s="12">
        <v>1</v>
      </c>
    </row>
    <row r="17" spans="1:131" x14ac:dyDescent="0.3">
      <c r="A17" s="53" t="s">
        <v>8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54"/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54"/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54"/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  <c r="AS17" s="54"/>
      <c r="AT17" s="116"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v>0</v>
      </c>
      <c r="AZ17" s="116">
        <v>0</v>
      </c>
      <c r="BA17" s="116">
        <v>0</v>
      </c>
      <c r="BB17" s="116">
        <v>0</v>
      </c>
      <c r="BC17" s="116">
        <v>0</v>
      </c>
      <c r="BD17" s="54"/>
      <c r="BE17" s="116">
        <v>0</v>
      </c>
      <c r="BF17" s="116">
        <v>0</v>
      </c>
      <c r="BG17" s="116">
        <v>0</v>
      </c>
      <c r="BH17" s="116"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54"/>
      <c r="BP17" s="116"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v>0</v>
      </c>
      <c r="BV17" s="116">
        <v>0</v>
      </c>
      <c r="BW17" s="116">
        <v>0</v>
      </c>
      <c r="BX17" s="116">
        <v>0</v>
      </c>
      <c r="BY17" s="116">
        <v>0</v>
      </c>
      <c r="BZ17" s="54"/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v>0</v>
      </c>
      <c r="CI17" s="116">
        <v>0</v>
      </c>
      <c r="CJ17" s="116">
        <v>0</v>
      </c>
      <c r="CK17" s="54"/>
      <c r="CL17" s="116">
        <v>0</v>
      </c>
      <c r="CM17" s="116">
        <v>0</v>
      </c>
      <c r="CN17" s="116">
        <v>0</v>
      </c>
      <c r="CO17" s="116">
        <v>0</v>
      </c>
      <c r="CP17" s="116">
        <v>0</v>
      </c>
      <c r="CQ17" s="116">
        <v>0</v>
      </c>
      <c r="CR17" s="116">
        <v>0</v>
      </c>
      <c r="CS17" s="116">
        <v>0</v>
      </c>
      <c r="CT17" s="116">
        <v>0</v>
      </c>
      <c r="CU17" s="116">
        <v>0</v>
      </c>
      <c r="CV17" s="54"/>
      <c r="CW17" s="116">
        <v>0</v>
      </c>
      <c r="CX17" s="116">
        <v>0</v>
      </c>
      <c r="CY17" s="116">
        <v>0</v>
      </c>
      <c r="CZ17" s="116">
        <v>0</v>
      </c>
      <c r="DA17" s="116">
        <v>0</v>
      </c>
      <c r="DB17" s="116">
        <v>0</v>
      </c>
      <c r="DC17" s="116">
        <v>0</v>
      </c>
      <c r="DD17" s="116">
        <v>0</v>
      </c>
      <c r="DE17" s="116">
        <v>0</v>
      </c>
      <c r="DF17" s="116">
        <v>0</v>
      </c>
      <c r="DJ17" s="56"/>
      <c r="DK17" s="56"/>
      <c r="DL17" s="56"/>
      <c r="DM17" s="56"/>
      <c r="DN17" s="56"/>
      <c r="DO17" s="56"/>
      <c r="DP17" s="56"/>
      <c r="DQ17" s="61"/>
      <c r="DR17" s="61"/>
      <c r="DS17" s="61"/>
      <c r="DV17" s="31"/>
      <c r="DX17" s="62"/>
    </row>
    <row r="18" spans="1:131" x14ac:dyDescent="0.3">
      <c r="A18" s="53" t="s">
        <v>9</v>
      </c>
      <c r="B18" s="116">
        <v>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54"/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54"/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54"/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  <c r="AS18" s="54"/>
      <c r="AT18" s="116"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0</v>
      </c>
      <c r="BD18" s="54"/>
      <c r="BE18" s="116">
        <v>0</v>
      </c>
      <c r="BF18" s="116">
        <v>0</v>
      </c>
      <c r="BG18" s="116">
        <v>0</v>
      </c>
      <c r="BH18" s="116"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54"/>
      <c r="BP18" s="116"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v>0</v>
      </c>
      <c r="BV18" s="116">
        <v>0</v>
      </c>
      <c r="BW18" s="116">
        <v>0</v>
      </c>
      <c r="BX18" s="116">
        <v>0</v>
      </c>
      <c r="BY18" s="116">
        <v>0</v>
      </c>
      <c r="BZ18" s="54"/>
      <c r="CA18" s="116">
        <v>0</v>
      </c>
      <c r="CB18" s="116">
        <v>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v>0</v>
      </c>
      <c r="CI18" s="116">
        <v>0</v>
      </c>
      <c r="CJ18" s="116">
        <v>0</v>
      </c>
      <c r="CK18" s="54"/>
      <c r="CL18" s="116">
        <v>0</v>
      </c>
      <c r="CM18" s="116">
        <v>0</v>
      </c>
      <c r="CN18" s="116">
        <v>0</v>
      </c>
      <c r="CO18" s="116">
        <v>0</v>
      </c>
      <c r="CP18" s="116">
        <v>0</v>
      </c>
      <c r="CQ18" s="116">
        <v>0</v>
      </c>
      <c r="CR18" s="116">
        <v>0</v>
      </c>
      <c r="CS18" s="116">
        <v>0</v>
      </c>
      <c r="CT18" s="116">
        <v>0</v>
      </c>
      <c r="CU18" s="116">
        <v>0</v>
      </c>
      <c r="CV18" s="54"/>
      <c r="CW18" s="116">
        <v>0</v>
      </c>
      <c r="CX18" s="116">
        <v>0</v>
      </c>
      <c r="CY18" s="116">
        <v>0</v>
      </c>
      <c r="CZ18" s="116">
        <v>0</v>
      </c>
      <c r="DA18" s="116">
        <v>0</v>
      </c>
      <c r="DB18" s="116">
        <v>0</v>
      </c>
      <c r="DC18" s="116">
        <v>0</v>
      </c>
      <c r="DD18" s="116">
        <v>0</v>
      </c>
      <c r="DE18" s="116">
        <v>0</v>
      </c>
      <c r="DF18" s="116">
        <v>0</v>
      </c>
      <c r="DJ18" s="56"/>
      <c r="DK18" s="56"/>
      <c r="DL18" s="56"/>
      <c r="DM18" s="56"/>
      <c r="DN18" s="56"/>
      <c r="DO18" s="56"/>
      <c r="DP18" s="56"/>
      <c r="DQ18" s="61"/>
      <c r="DR18" s="61"/>
      <c r="DS18" s="61"/>
      <c r="DV18" s="31"/>
      <c r="DX18" s="62"/>
      <c r="DZ18" s="8" t="s">
        <v>16</v>
      </c>
      <c r="EA18" s="9"/>
    </row>
    <row r="19" spans="1:131" x14ac:dyDescent="0.3">
      <c r="A19" s="63" t="s">
        <v>10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54"/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54"/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54"/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  <c r="AS19" s="54"/>
      <c r="AT19" s="117">
        <v>0</v>
      </c>
      <c r="AU19" s="117">
        <v>0</v>
      </c>
      <c r="AV19" s="117">
        <v>0</v>
      </c>
      <c r="AW19" s="117">
        <v>0</v>
      </c>
      <c r="AX19" s="117">
        <v>0</v>
      </c>
      <c r="AY19" s="117">
        <v>0</v>
      </c>
      <c r="AZ19" s="117">
        <v>0</v>
      </c>
      <c r="BA19" s="117">
        <v>0</v>
      </c>
      <c r="BB19" s="117">
        <v>0</v>
      </c>
      <c r="BC19" s="117">
        <v>0</v>
      </c>
      <c r="BD19" s="54"/>
      <c r="BE19" s="117">
        <v>0</v>
      </c>
      <c r="BF19" s="117">
        <v>0</v>
      </c>
      <c r="BG19" s="117">
        <v>0</v>
      </c>
      <c r="BH19" s="117">
        <v>0</v>
      </c>
      <c r="BI19" s="117">
        <v>0</v>
      </c>
      <c r="BJ19" s="117">
        <v>0</v>
      </c>
      <c r="BK19" s="117">
        <v>0</v>
      </c>
      <c r="BL19" s="117">
        <v>0</v>
      </c>
      <c r="BM19" s="117">
        <v>0</v>
      </c>
      <c r="BN19" s="117">
        <v>0</v>
      </c>
      <c r="BO19" s="54"/>
      <c r="BP19" s="117">
        <v>0</v>
      </c>
      <c r="BQ19" s="117">
        <v>0</v>
      </c>
      <c r="BR19" s="117">
        <v>0</v>
      </c>
      <c r="BS19" s="117">
        <v>0</v>
      </c>
      <c r="BT19" s="117">
        <v>0</v>
      </c>
      <c r="BU19" s="117">
        <v>0</v>
      </c>
      <c r="BV19" s="117">
        <v>0</v>
      </c>
      <c r="BW19" s="117">
        <v>0</v>
      </c>
      <c r="BX19" s="117">
        <v>0</v>
      </c>
      <c r="BY19" s="117">
        <v>0</v>
      </c>
      <c r="BZ19" s="54"/>
      <c r="CA19" s="117">
        <v>0</v>
      </c>
      <c r="CB19" s="117">
        <v>0</v>
      </c>
      <c r="CC19" s="117">
        <v>0</v>
      </c>
      <c r="CD19" s="117">
        <v>0</v>
      </c>
      <c r="CE19" s="117">
        <v>0</v>
      </c>
      <c r="CF19" s="117">
        <v>0</v>
      </c>
      <c r="CG19" s="117">
        <v>0</v>
      </c>
      <c r="CH19" s="117">
        <v>0</v>
      </c>
      <c r="CI19" s="117">
        <v>0</v>
      </c>
      <c r="CJ19" s="117">
        <v>0</v>
      </c>
      <c r="CK19" s="54"/>
      <c r="CL19" s="117">
        <v>0</v>
      </c>
      <c r="CM19" s="117">
        <v>0</v>
      </c>
      <c r="CN19" s="117">
        <v>0</v>
      </c>
      <c r="CO19" s="117">
        <v>0</v>
      </c>
      <c r="CP19" s="117">
        <v>0</v>
      </c>
      <c r="CQ19" s="117">
        <v>0</v>
      </c>
      <c r="CR19" s="117">
        <v>0</v>
      </c>
      <c r="CS19" s="117">
        <v>0</v>
      </c>
      <c r="CT19" s="117">
        <v>0</v>
      </c>
      <c r="CU19" s="117">
        <v>0</v>
      </c>
      <c r="CV19" s="54"/>
      <c r="CW19" s="117">
        <v>0</v>
      </c>
      <c r="CX19" s="117">
        <v>0</v>
      </c>
      <c r="CY19" s="117">
        <v>0</v>
      </c>
      <c r="CZ19" s="117">
        <v>0</v>
      </c>
      <c r="DA19" s="117">
        <v>0</v>
      </c>
      <c r="DB19" s="117">
        <v>0</v>
      </c>
      <c r="DC19" s="117">
        <v>0</v>
      </c>
      <c r="DD19" s="117">
        <v>0</v>
      </c>
      <c r="DE19" s="117">
        <v>0</v>
      </c>
      <c r="DF19" s="117">
        <v>0</v>
      </c>
      <c r="DJ19" s="64"/>
      <c r="DK19" s="64"/>
      <c r="DL19" s="64"/>
      <c r="DM19" s="64"/>
      <c r="DN19" s="64"/>
      <c r="DO19" s="64"/>
      <c r="DP19" s="64"/>
      <c r="DQ19" s="66"/>
      <c r="DR19" s="66"/>
      <c r="DS19" s="66"/>
      <c r="DV19" s="72"/>
      <c r="DX19" s="73"/>
      <c r="DZ19" s="7"/>
      <c r="EA19" s="5" t="s">
        <v>15</v>
      </c>
    </row>
    <row r="20" spans="1:131" x14ac:dyDescent="0.3">
      <c r="DZ20" t="s">
        <v>24</v>
      </c>
      <c r="EA20">
        <v>0.2</v>
      </c>
    </row>
    <row r="25" spans="1:131" x14ac:dyDescent="0.3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</row>
  </sheetData>
  <mergeCells count="21">
    <mergeCell ref="BE7:BN7"/>
    <mergeCell ref="B7:K7"/>
    <mergeCell ref="M7:V7"/>
    <mergeCell ref="X7:AG7"/>
    <mergeCell ref="AI7:AR7"/>
    <mergeCell ref="AT7:BC7"/>
    <mergeCell ref="B25:K25"/>
    <mergeCell ref="M25:V25"/>
    <mergeCell ref="X25:AG25"/>
    <mergeCell ref="AI25:AR25"/>
    <mergeCell ref="AT25:BC25"/>
    <mergeCell ref="BP7:BY7"/>
    <mergeCell ref="CA7:CJ7"/>
    <mergeCell ref="CL7:CU7"/>
    <mergeCell ref="CW7:DF7"/>
    <mergeCell ref="DJ7:DS7"/>
    <mergeCell ref="BE25:BN25"/>
    <mergeCell ref="BP25:BY25"/>
    <mergeCell ref="CA25:CJ25"/>
    <mergeCell ref="CL25:CU25"/>
    <mergeCell ref="CW25:DF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6D9A-9C65-496D-98DA-9812B03C2B1A}">
  <dimension ref="A5:EA36"/>
  <sheetViews>
    <sheetView topLeftCell="A9" workbookViewId="0">
      <pane xSplit="1" topLeftCell="B1" activePane="topRight" state="frozen"/>
      <selection pane="topRight" activeCell="DS13" sqref="DS13"/>
    </sheetView>
  </sheetViews>
  <sheetFormatPr defaultRowHeight="14.4" x14ac:dyDescent="0.3"/>
  <cols>
    <col min="1" max="1" width="38.88671875" bestFit="1" customWidth="1"/>
    <col min="2" max="11" width="9.33203125" customWidth="1"/>
    <col min="12" max="12" width="2.6640625" customWidth="1"/>
    <col min="13" max="22" width="9.33203125" customWidth="1"/>
    <col min="23" max="23" width="1.6640625" customWidth="1"/>
    <col min="24" max="33" width="9.33203125" customWidth="1"/>
    <col min="34" max="34" width="2" customWidth="1"/>
    <col min="35" max="44" width="9.33203125" customWidth="1"/>
    <col min="45" max="45" width="2.109375" customWidth="1"/>
    <col min="46" max="55" width="9.33203125" customWidth="1"/>
    <col min="56" max="56" width="1.6640625" customWidth="1"/>
    <col min="57" max="66" width="9.33203125" customWidth="1"/>
    <col min="67" max="67" width="2.44140625" customWidth="1"/>
    <col min="68" max="77" width="9.33203125" customWidth="1"/>
    <col min="78" max="78" width="2.6640625" customWidth="1"/>
    <col min="79" max="88" width="9.33203125" customWidth="1"/>
    <col min="89" max="89" width="2.6640625" customWidth="1"/>
    <col min="90" max="99" width="9.33203125" customWidth="1"/>
    <col min="100" max="100" width="2" customWidth="1"/>
    <col min="101" max="110" width="9.33203125" customWidth="1"/>
    <col min="121" max="123" width="9.5546875" bestFit="1" customWidth="1"/>
    <col min="126" max="126" width="16.5546875" bestFit="1" customWidth="1"/>
    <col min="128" max="128" width="15.109375" bestFit="1" customWidth="1"/>
    <col min="130" max="130" width="26.33203125" bestFit="1" customWidth="1"/>
    <col min="131" max="131" width="26.6640625" bestFit="1" customWidth="1"/>
  </cols>
  <sheetData>
    <row r="5" spans="1:131" ht="50.25" customHeight="1" x14ac:dyDescent="0.3"/>
    <row r="6" spans="1:131" ht="21" x14ac:dyDescent="0.4">
      <c r="A6" s="71" t="s">
        <v>246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</row>
    <row r="7" spans="1:131" ht="21" x14ac:dyDescent="0.4">
      <c r="A7" s="101"/>
      <c r="B7" s="7"/>
      <c r="C7" s="7"/>
      <c r="D7" s="7"/>
      <c r="E7" s="7"/>
      <c r="F7" s="7"/>
      <c r="G7" s="7"/>
      <c r="H7" s="7"/>
      <c r="I7" s="7"/>
      <c r="J7" s="7"/>
      <c r="K7" s="7"/>
      <c r="M7" s="7"/>
      <c r="N7" s="7"/>
      <c r="O7" s="7"/>
      <c r="P7" s="7"/>
      <c r="Q7" s="7"/>
      <c r="R7" s="7"/>
      <c r="S7" s="7"/>
      <c r="T7" s="7"/>
      <c r="U7" s="7"/>
      <c r="V7" s="7"/>
      <c r="X7" s="7"/>
      <c r="Y7" s="7"/>
      <c r="Z7" s="7"/>
      <c r="AA7" s="7"/>
      <c r="AB7" s="7"/>
      <c r="AC7" s="7"/>
      <c r="AD7" s="7"/>
      <c r="AE7" s="7"/>
      <c r="AF7" s="7"/>
      <c r="AG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7"/>
      <c r="AU7" s="7"/>
      <c r="AV7" s="7"/>
      <c r="AW7" s="7"/>
      <c r="AX7" s="7"/>
      <c r="AY7" s="7"/>
      <c r="AZ7" s="7"/>
      <c r="BA7" s="7"/>
      <c r="BB7" s="7"/>
      <c r="BC7" s="7"/>
      <c r="BE7" s="7"/>
      <c r="BF7" s="7"/>
      <c r="BG7" s="7"/>
      <c r="BH7" s="7"/>
      <c r="BI7" s="7"/>
      <c r="BJ7" s="7"/>
      <c r="BK7" s="7"/>
      <c r="BL7" s="7"/>
      <c r="BM7" s="7"/>
      <c r="BN7" s="7"/>
      <c r="BP7" s="7"/>
      <c r="BQ7" s="7"/>
      <c r="BR7" s="7"/>
      <c r="BS7" s="7"/>
      <c r="BT7" s="7"/>
      <c r="BU7" s="7"/>
      <c r="BV7" s="7"/>
      <c r="BW7" s="7"/>
      <c r="BX7" s="7"/>
      <c r="BY7" s="7"/>
      <c r="CA7" s="7"/>
      <c r="CB7" s="7"/>
      <c r="CC7" s="7"/>
      <c r="CD7" s="7"/>
      <c r="CE7" s="7"/>
      <c r="CF7" s="7"/>
      <c r="CG7" s="7"/>
      <c r="CH7" s="7"/>
      <c r="CI7" s="7"/>
      <c r="CJ7" s="7"/>
      <c r="CL7" s="7"/>
      <c r="CM7" s="7"/>
      <c r="CN7" s="7"/>
      <c r="CO7" s="7"/>
      <c r="CP7" s="7"/>
      <c r="CQ7" s="7"/>
      <c r="CR7" s="7"/>
      <c r="CS7" s="7"/>
      <c r="CT7" s="7"/>
      <c r="CU7" s="7"/>
      <c r="CW7" s="7"/>
      <c r="CX7" s="7"/>
      <c r="CY7" s="7"/>
      <c r="CZ7" s="7"/>
      <c r="DA7" s="7"/>
      <c r="DB7" s="7"/>
      <c r="DC7" s="7"/>
      <c r="DD7" s="7"/>
      <c r="DE7" s="7"/>
      <c r="DF7" s="7"/>
      <c r="DJ7" s="91"/>
      <c r="DK7" s="91"/>
      <c r="DL7" s="91"/>
      <c r="DM7" s="91"/>
      <c r="DN7" s="91"/>
      <c r="DO7" s="91"/>
      <c r="DP7" s="91"/>
      <c r="DQ7" s="91"/>
      <c r="DR7" s="91"/>
      <c r="DS7" s="91"/>
    </row>
    <row r="8" spans="1:131" x14ac:dyDescent="0.3">
      <c r="B8" s="128" t="s">
        <v>106</v>
      </c>
      <c r="C8" s="128"/>
      <c r="D8" s="128"/>
      <c r="E8" s="128"/>
      <c r="F8" s="128"/>
      <c r="G8" s="128"/>
      <c r="H8" s="128"/>
      <c r="I8" s="128"/>
      <c r="J8" s="128"/>
      <c r="K8" s="128"/>
      <c r="L8" s="54"/>
      <c r="M8" s="128" t="s">
        <v>107</v>
      </c>
      <c r="N8" s="128"/>
      <c r="O8" s="128"/>
      <c r="P8" s="128"/>
      <c r="Q8" s="128"/>
      <c r="R8" s="128"/>
      <c r="S8" s="128"/>
      <c r="T8" s="128"/>
      <c r="U8" s="128"/>
      <c r="V8" s="128"/>
      <c r="W8" s="90"/>
      <c r="X8" s="128" t="s">
        <v>108</v>
      </c>
      <c r="Y8" s="128"/>
      <c r="Z8" s="128"/>
      <c r="AA8" s="128"/>
      <c r="AB8" s="128"/>
      <c r="AC8" s="128"/>
      <c r="AD8" s="128"/>
      <c r="AE8" s="128"/>
      <c r="AF8" s="128"/>
      <c r="AG8" s="128"/>
      <c r="AH8" s="54"/>
      <c r="AI8" s="128" t="s">
        <v>109</v>
      </c>
      <c r="AJ8" s="128"/>
      <c r="AK8" s="128"/>
      <c r="AL8" s="128"/>
      <c r="AM8" s="128"/>
      <c r="AN8" s="128"/>
      <c r="AO8" s="128"/>
      <c r="AP8" s="128"/>
      <c r="AQ8" s="128"/>
      <c r="AR8" s="128"/>
      <c r="AS8" s="90"/>
      <c r="AT8" s="128" t="s">
        <v>110</v>
      </c>
      <c r="AU8" s="128"/>
      <c r="AV8" s="128"/>
      <c r="AW8" s="128"/>
      <c r="AX8" s="128"/>
      <c r="AY8" s="128"/>
      <c r="AZ8" s="128"/>
      <c r="BA8" s="128"/>
      <c r="BB8" s="128"/>
      <c r="BC8" s="128"/>
      <c r="BD8" s="54"/>
      <c r="BE8" s="128" t="s">
        <v>111</v>
      </c>
      <c r="BF8" s="128"/>
      <c r="BG8" s="128"/>
      <c r="BH8" s="128"/>
      <c r="BI8" s="128"/>
      <c r="BJ8" s="128"/>
      <c r="BK8" s="128"/>
      <c r="BL8" s="128"/>
      <c r="BM8" s="128"/>
      <c r="BN8" s="128"/>
      <c r="BO8" s="90"/>
      <c r="BP8" s="128" t="s">
        <v>112</v>
      </c>
      <c r="BQ8" s="128"/>
      <c r="BR8" s="128"/>
      <c r="BS8" s="128"/>
      <c r="BT8" s="128"/>
      <c r="BU8" s="128"/>
      <c r="BV8" s="128"/>
      <c r="BW8" s="128"/>
      <c r="BX8" s="128"/>
      <c r="BY8" s="128"/>
      <c r="BZ8" s="54"/>
      <c r="CA8" s="128" t="s">
        <v>113</v>
      </c>
      <c r="CB8" s="128"/>
      <c r="CC8" s="128"/>
      <c r="CD8" s="128"/>
      <c r="CE8" s="128"/>
      <c r="CF8" s="128"/>
      <c r="CG8" s="128"/>
      <c r="CH8" s="128"/>
      <c r="CI8" s="128"/>
      <c r="CJ8" s="128"/>
      <c r="CK8" s="90"/>
      <c r="CL8" s="128" t="s">
        <v>114</v>
      </c>
      <c r="CM8" s="128"/>
      <c r="CN8" s="128"/>
      <c r="CO8" s="128"/>
      <c r="CP8" s="128"/>
      <c r="CQ8" s="128"/>
      <c r="CR8" s="128"/>
      <c r="CS8" s="128"/>
      <c r="CT8" s="128"/>
      <c r="CU8" s="128"/>
      <c r="CV8" s="54"/>
      <c r="CW8" s="128" t="s">
        <v>115</v>
      </c>
      <c r="CX8" s="128"/>
      <c r="CY8" s="128"/>
      <c r="CZ8" s="128"/>
      <c r="DA8" s="128"/>
      <c r="DB8" s="128"/>
      <c r="DC8" s="128"/>
      <c r="DD8" s="128"/>
      <c r="DE8" s="128"/>
      <c r="DF8" s="128"/>
      <c r="DJ8" s="127" t="s">
        <v>125</v>
      </c>
      <c r="DK8" s="127"/>
      <c r="DL8" s="127"/>
      <c r="DM8" s="127"/>
      <c r="DN8" s="127"/>
      <c r="DO8" s="127"/>
      <c r="DP8" s="127"/>
      <c r="DQ8" s="127"/>
      <c r="DR8" s="127"/>
      <c r="DS8" s="127"/>
    </row>
    <row r="9" spans="1:131" x14ac:dyDescent="0.3">
      <c r="A9" s="7"/>
      <c r="B9" s="59">
        <v>2012</v>
      </c>
      <c r="C9" s="59">
        <v>2013</v>
      </c>
      <c r="D9" s="59">
        <v>2014</v>
      </c>
      <c r="E9" s="59">
        <v>2015</v>
      </c>
      <c r="F9" s="59">
        <v>2016</v>
      </c>
      <c r="G9" s="59">
        <v>2017</v>
      </c>
      <c r="H9" s="59">
        <v>2018</v>
      </c>
      <c r="I9" s="59">
        <v>2019</v>
      </c>
      <c r="J9" s="59">
        <v>2020</v>
      </c>
      <c r="K9" s="59">
        <v>2021</v>
      </c>
      <c r="L9" s="54"/>
      <c r="M9" s="59">
        <v>2012</v>
      </c>
      <c r="N9" s="59">
        <v>2013</v>
      </c>
      <c r="O9" s="59">
        <v>2014</v>
      </c>
      <c r="P9" s="59">
        <v>2015</v>
      </c>
      <c r="Q9" s="59">
        <v>2016</v>
      </c>
      <c r="R9" s="59">
        <v>2017</v>
      </c>
      <c r="S9" s="59">
        <v>2018</v>
      </c>
      <c r="T9" s="59">
        <v>2019</v>
      </c>
      <c r="U9" s="59">
        <v>2020</v>
      </c>
      <c r="V9" s="59">
        <v>2021</v>
      </c>
      <c r="W9" s="54"/>
      <c r="X9" s="59">
        <v>2012</v>
      </c>
      <c r="Y9" s="59">
        <v>2013</v>
      </c>
      <c r="Z9" s="59">
        <v>2014</v>
      </c>
      <c r="AA9" s="59">
        <v>2015</v>
      </c>
      <c r="AB9" s="59">
        <v>2016</v>
      </c>
      <c r="AC9" s="59">
        <v>2017</v>
      </c>
      <c r="AD9" s="59">
        <v>2018</v>
      </c>
      <c r="AE9" s="59">
        <v>2019</v>
      </c>
      <c r="AF9" s="59">
        <v>2020</v>
      </c>
      <c r="AG9" s="59">
        <v>2021</v>
      </c>
      <c r="AH9" s="54"/>
      <c r="AI9" s="59">
        <v>2012</v>
      </c>
      <c r="AJ9" s="59">
        <v>2013</v>
      </c>
      <c r="AK9" s="59">
        <v>2014</v>
      </c>
      <c r="AL9" s="59">
        <v>2015</v>
      </c>
      <c r="AM9" s="59">
        <v>2016</v>
      </c>
      <c r="AN9" s="59">
        <v>2017</v>
      </c>
      <c r="AO9" s="59">
        <v>2018</v>
      </c>
      <c r="AP9" s="59">
        <v>2019</v>
      </c>
      <c r="AQ9" s="59">
        <v>2020</v>
      </c>
      <c r="AR9" s="59">
        <v>2021</v>
      </c>
      <c r="AS9" s="54"/>
      <c r="AT9" s="59">
        <v>2012</v>
      </c>
      <c r="AU9" s="59">
        <v>2013</v>
      </c>
      <c r="AV9" s="59">
        <v>2014</v>
      </c>
      <c r="AW9" s="59">
        <v>2015</v>
      </c>
      <c r="AX9" s="59">
        <v>2016</v>
      </c>
      <c r="AY9" s="59">
        <v>2017</v>
      </c>
      <c r="AZ9" s="59">
        <v>2018</v>
      </c>
      <c r="BA9" s="59">
        <v>2019</v>
      </c>
      <c r="BB9" s="59">
        <v>2020</v>
      </c>
      <c r="BC9" s="59">
        <v>2021</v>
      </c>
      <c r="BD9" s="54"/>
      <c r="BE9" s="59">
        <v>2012</v>
      </c>
      <c r="BF9" s="59">
        <v>2013</v>
      </c>
      <c r="BG9" s="59">
        <v>2014</v>
      </c>
      <c r="BH9" s="59">
        <v>2015</v>
      </c>
      <c r="BI9" s="59">
        <v>2016</v>
      </c>
      <c r="BJ9" s="59">
        <v>2017</v>
      </c>
      <c r="BK9" s="59">
        <v>2018</v>
      </c>
      <c r="BL9" s="59">
        <v>2019</v>
      </c>
      <c r="BM9" s="59">
        <v>2020</v>
      </c>
      <c r="BN9" s="59">
        <v>2021</v>
      </c>
      <c r="BO9" s="54"/>
      <c r="BP9" s="59">
        <v>2012</v>
      </c>
      <c r="BQ9" s="59">
        <v>2013</v>
      </c>
      <c r="BR9" s="59">
        <v>2014</v>
      </c>
      <c r="BS9" s="59">
        <v>2015</v>
      </c>
      <c r="BT9" s="59">
        <v>2016</v>
      </c>
      <c r="BU9" s="59">
        <v>2017</v>
      </c>
      <c r="BV9" s="59">
        <v>2018</v>
      </c>
      <c r="BW9" s="59">
        <v>2019</v>
      </c>
      <c r="BX9" s="59">
        <v>2020</v>
      </c>
      <c r="BY9" s="59">
        <v>2021</v>
      </c>
      <c r="BZ9" s="54"/>
      <c r="CA9" s="59">
        <v>2012</v>
      </c>
      <c r="CB9" s="59">
        <v>2013</v>
      </c>
      <c r="CC9" s="59">
        <v>2014</v>
      </c>
      <c r="CD9" s="59">
        <v>2015</v>
      </c>
      <c r="CE9" s="59">
        <v>2016</v>
      </c>
      <c r="CF9" s="59">
        <v>2017</v>
      </c>
      <c r="CG9" s="59">
        <v>2018</v>
      </c>
      <c r="CH9" s="59">
        <v>2019</v>
      </c>
      <c r="CI9" s="59">
        <v>2020</v>
      </c>
      <c r="CJ9" s="59">
        <v>2021</v>
      </c>
      <c r="CK9" s="54"/>
      <c r="CL9" s="59">
        <v>2012</v>
      </c>
      <c r="CM9" s="59">
        <v>2013</v>
      </c>
      <c r="CN9" s="59">
        <v>2014</v>
      </c>
      <c r="CO9" s="59">
        <v>2015</v>
      </c>
      <c r="CP9" s="59">
        <v>2016</v>
      </c>
      <c r="CQ9" s="59">
        <v>2017</v>
      </c>
      <c r="CR9" s="59">
        <v>2018</v>
      </c>
      <c r="CS9" s="59">
        <v>2019</v>
      </c>
      <c r="CT9" s="59">
        <v>2020</v>
      </c>
      <c r="CU9" s="59">
        <v>2021</v>
      </c>
      <c r="CV9" s="54"/>
      <c r="CW9" s="59">
        <v>2012</v>
      </c>
      <c r="CX9" s="59">
        <v>2013</v>
      </c>
      <c r="CY9" s="59">
        <v>2014</v>
      </c>
      <c r="CZ9" s="59">
        <v>2015</v>
      </c>
      <c r="DA9" s="59">
        <v>2016</v>
      </c>
      <c r="DB9" s="59">
        <v>2017</v>
      </c>
      <c r="DC9" s="59">
        <v>2018</v>
      </c>
      <c r="DD9" s="59">
        <v>2019</v>
      </c>
      <c r="DE9" s="59">
        <v>2020</v>
      </c>
      <c r="DF9" s="59">
        <v>2021</v>
      </c>
      <c r="DJ9" s="59">
        <v>2012</v>
      </c>
      <c r="DK9" s="59">
        <v>2013</v>
      </c>
      <c r="DL9" s="59">
        <v>2014</v>
      </c>
      <c r="DM9" s="59">
        <v>2015</v>
      </c>
      <c r="DN9" s="59">
        <v>2016</v>
      </c>
      <c r="DO9" s="59">
        <v>2017</v>
      </c>
      <c r="DP9" s="59">
        <v>2018</v>
      </c>
      <c r="DQ9" s="60">
        <v>2019</v>
      </c>
      <c r="DR9" s="60">
        <v>2020</v>
      </c>
      <c r="DS9" s="60">
        <v>2021</v>
      </c>
      <c r="DV9" s="67" t="s">
        <v>54</v>
      </c>
      <c r="DX9" s="60" t="s">
        <v>53</v>
      </c>
      <c r="DZ9" s="2" t="s">
        <v>14</v>
      </c>
      <c r="EA9" s="3"/>
    </row>
    <row r="10" spans="1:131" x14ac:dyDescent="0.3">
      <c r="A10" s="53" t="s">
        <v>0</v>
      </c>
      <c r="B10" s="56">
        <v>5</v>
      </c>
      <c r="C10" s="56">
        <v>14</v>
      </c>
      <c r="D10" s="56">
        <v>4</v>
      </c>
      <c r="E10" s="56">
        <v>7</v>
      </c>
      <c r="F10" s="56">
        <v>7</v>
      </c>
      <c r="G10" s="56">
        <v>7</v>
      </c>
      <c r="H10" s="56">
        <v>1</v>
      </c>
      <c r="I10" s="56">
        <v>6</v>
      </c>
      <c r="J10" s="56">
        <v>2</v>
      </c>
      <c r="K10" s="56">
        <v>1</v>
      </c>
      <c r="L10" s="54"/>
      <c r="M10" s="56">
        <v>6</v>
      </c>
      <c r="N10" s="56">
        <v>6</v>
      </c>
      <c r="O10" s="56">
        <v>3</v>
      </c>
      <c r="P10" s="56">
        <v>7</v>
      </c>
      <c r="Q10" s="56">
        <v>6</v>
      </c>
      <c r="R10" s="56">
        <v>2</v>
      </c>
      <c r="S10" s="56">
        <v>2</v>
      </c>
      <c r="T10" s="56">
        <v>3</v>
      </c>
      <c r="U10" s="56">
        <v>3</v>
      </c>
      <c r="V10" s="56">
        <v>3</v>
      </c>
      <c r="W10" s="54"/>
      <c r="X10" s="56">
        <v>31</v>
      </c>
      <c r="Y10" s="56">
        <v>23</v>
      </c>
      <c r="Z10" s="56">
        <v>12</v>
      </c>
      <c r="AA10" s="56">
        <v>22</v>
      </c>
      <c r="AB10" s="56">
        <v>15</v>
      </c>
      <c r="AC10" s="56">
        <v>22</v>
      </c>
      <c r="AD10" s="56">
        <v>19</v>
      </c>
      <c r="AE10" s="56">
        <v>9</v>
      </c>
      <c r="AF10" s="56">
        <v>10</v>
      </c>
      <c r="AG10" s="56">
        <v>13</v>
      </c>
      <c r="AH10" s="54"/>
      <c r="AI10" s="56">
        <v>11</v>
      </c>
      <c r="AJ10" s="56">
        <v>18</v>
      </c>
      <c r="AK10" s="56">
        <v>18</v>
      </c>
      <c r="AL10" s="56">
        <v>16</v>
      </c>
      <c r="AM10" s="56">
        <v>7</v>
      </c>
      <c r="AN10" s="56">
        <v>15</v>
      </c>
      <c r="AO10" s="56">
        <v>12</v>
      </c>
      <c r="AP10" s="56">
        <v>22</v>
      </c>
      <c r="AQ10" s="56">
        <v>13</v>
      </c>
      <c r="AR10" s="56">
        <v>5</v>
      </c>
      <c r="AS10" s="54"/>
      <c r="AT10" s="56">
        <v>49</v>
      </c>
      <c r="AU10" s="56">
        <v>57</v>
      </c>
      <c r="AV10" s="56">
        <v>42</v>
      </c>
      <c r="AW10" s="56">
        <v>47</v>
      </c>
      <c r="AX10" s="56">
        <v>35</v>
      </c>
      <c r="AY10" s="56">
        <v>44</v>
      </c>
      <c r="AZ10" s="56">
        <v>42</v>
      </c>
      <c r="BA10" s="56">
        <v>29</v>
      </c>
      <c r="BB10" s="56">
        <v>14</v>
      </c>
      <c r="BC10" s="56">
        <v>29</v>
      </c>
      <c r="BD10" s="54"/>
      <c r="BE10" s="56">
        <v>24</v>
      </c>
      <c r="BF10" s="56">
        <v>18</v>
      </c>
      <c r="BG10" s="56">
        <v>18</v>
      </c>
      <c r="BH10" s="56">
        <v>15</v>
      </c>
      <c r="BI10" s="56">
        <v>16</v>
      </c>
      <c r="BJ10" s="56">
        <v>22</v>
      </c>
      <c r="BK10" s="56">
        <v>20</v>
      </c>
      <c r="BL10" s="56">
        <v>15</v>
      </c>
      <c r="BM10" s="56">
        <v>23</v>
      </c>
      <c r="BN10" s="56">
        <v>16</v>
      </c>
      <c r="BO10" s="54"/>
      <c r="BP10" s="56">
        <v>31</v>
      </c>
      <c r="BQ10" s="56">
        <v>33</v>
      </c>
      <c r="BR10" s="56">
        <v>22</v>
      </c>
      <c r="BS10" s="56">
        <v>16</v>
      </c>
      <c r="BT10" s="56">
        <v>29</v>
      </c>
      <c r="BU10" s="56">
        <v>30</v>
      </c>
      <c r="BV10" s="56">
        <v>16</v>
      </c>
      <c r="BW10" s="56">
        <v>17</v>
      </c>
      <c r="BX10" s="56">
        <v>9</v>
      </c>
      <c r="BY10" s="56">
        <v>12</v>
      </c>
      <c r="BZ10" s="54"/>
      <c r="CA10" s="56">
        <v>7</v>
      </c>
      <c r="CB10" s="56">
        <v>10</v>
      </c>
      <c r="CC10" s="56">
        <v>10</v>
      </c>
      <c r="CD10" s="56">
        <v>15</v>
      </c>
      <c r="CE10" s="56">
        <v>6</v>
      </c>
      <c r="CF10" s="56">
        <v>10</v>
      </c>
      <c r="CG10" s="56">
        <v>11</v>
      </c>
      <c r="CH10" s="56">
        <v>7</v>
      </c>
      <c r="CI10" s="56">
        <v>13</v>
      </c>
      <c r="CJ10" s="56">
        <v>12</v>
      </c>
      <c r="CK10" s="54"/>
      <c r="CL10" s="56">
        <v>34</v>
      </c>
      <c r="CM10" s="56">
        <v>20</v>
      </c>
      <c r="CN10" s="56">
        <v>12</v>
      </c>
      <c r="CO10" s="56">
        <v>25</v>
      </c>
      <c r="CP10" s="56">
        <v>22</v>
      </c>
      <c r="CQ10" s="56">
        <v>25</v>
      </c>
      <c r="CR10" s="56">
        <v>17</v>
      </c>
      <c r="CS10" s="56">
        <v>22</v>
      </c>
      <c r="CT10" s="56">
        <v>27</v>
      </c>
      <c r="CU10" s="56">
        <v>18</v>
      </c>
      <c r="CV10" s="54"/>
      <c r="CW10" s="56">
        <v>14</v>
      </c>
      <c r="CX10" s="56">
        <v>10</v>
      </c>
      <c r="CY10" s="56">
        <v>5</v>
      </c>
      <c r="CZ10" s="56">
        <v>5</v>
      </c>
      <c r="DA10" s="56">
        <v>10</v>
      </c>
      <c r="DB10" s="56">
        <v>16</v>
      </c>
      <c r="DC10" s="56">
        <v>5</v>
      </c>
      <c r="DD10" s="56">
        <v>7</v>
      </c>
      <c r="DE10" s="56">
        <v>5</v>
      </c>
      <c r="DF10" s="56">
        <v>3</v>
      </c>
      <c r="DJ10" s="56">
        <f>B10+(B26*(1+$EA$25))+(M10*(1+$EA$21))+(M26*(1+$EA$21)*(1+$EA$25))+(X10*(1+$EA$11))+(X26*(1+$EA$11)*(1+$EA$25))+(AI10*(1+$EA$11)*(1+$EA$21))+(AI26*(1+$EA$11)*(1+$EA$21)*(1+$EA$25))+(AT10*(1+$EA$12))+(AT26*(1+$EA$12)*(1+$EA$25))+(BE10*(1+$EA$12)*(1+$EA$21))+(BE26*(1+$EA$12)*(1+$EA$21)*(1+$EA$25))+(BP10*(1+$EA$13))+(BP26*(1+$EA$13)*(1+$EA$25))+(CA10*(1+$EA$13)*(1+$EA$21))+(CA26*(1+$EA$13)*(1+$EA$21)*(1+$EA$25))+(CL10*($EA$17))+(CL26*($EA$17)*(1+$EA$25))+(CW10*($EA$17)*(1+$EA$21))+(CW26*($EA$17)*(1+$EA$21)*(1+$EA$25))</f>
        <v>440.95200000000006</v>
      </c>
      <c r="DK10" s="56">
        <f t="shared" ref="DK10:DS10" si="0">C10+(C26*(1+$EA$25))+(N10*(1+$EA$21))+(N26*(1+$EA$21)*(1+$EA$25))+(Y10*(1+$EA$11))+(Y26*(1+$EA$11)*(1+$EA$25))+(AJ10*(1+$EA$11)*(1+$EA$21))+(AJ26*(1+$EA$11)*(1+$EA$21)*(1+$EA$25))+(AU10*(1+$EA$12))+(AU26*(1+$EA$12)*(1+$EA$25))+(BF10*(1+$EA$12)*(1+$EA$21))+(BF26*(1+$EA$12)*(1+$EA$21)*(1+$EA$25))+(BQ10*(1+$EA$13))+(BQ26*(1+$EA$13)*(1+$EA$25))+(CB10*(1+$EA$13)*(1+$EA$21))+(CB26*(1+$EA$13)*(1+$EA$21)*(1+$EA$25))+(CM10*($EA$17))+(CM26*($EA$17)*(1+$EA$25))+(CX10*($EA$17)*(1+$EA$21))+(CX26*($EA$17)*(1+$EA$21)*(1+$EA$25))</f>
        <v>435.47199999999998</v>
      </c>
      <c r="DL10" s="56">
        <f t="shared" si="0"/>
        <v>329.3599999999999</v>
      </c>
      <c r="DM10" s="56">
        <f t="shared" si="0"/>
        <v>373.40800000000002</v>
      </c>
      <c r="DN10" s="56">
        <f t="shared" si="0"/>
        <v>345.84799999999996</v>
      </c>
      <c r="DO10" s="56">
        <f t="shared" si="0"/>
        <v>406.70399999999989</v>
      </c>
      <c r="DP10" s="56">
        <f t="shared" si="0"/>
        <v>342.76</v>
      </c>
      <c r="DQ10" s="61">
        <f t="shared" si="0"/>
        <v>338.55999999999995</v>
      </c>
      <c r="DR10" s="61">
        <f t="shared" si="0"/>
        <v>278.20799999999997</v>
      </c>
      <c r="DS10" s="61">
        <f t="shared" si="0"/>
        <v>259.47200000000004</v>
      </c>
      <c r="DV10" s="31">
        <f>STDEVA(DJ10:DS10)</f>
        <v>60.607536904249706</v>
      </c>
      <c r="DX10" s="62">
        <f>AVERAGE(DQ10:DS10)</f>
        <v>292.08</v>
      </c>
      <c r="DZ10" s="4"/>
      <c r="EA10" s="5" t="s">
        <v>15</v>
      </c>
    </row>
    <row r="11" spans="1:131" x14ac:dyDescent="0.3">
      <c r="A11" s="53" t="s">
        <v>1</v>
      </c>
      <c r="B11" s="56">
        <v>16</v>
      </c>
      <c r="C11" s="56">
        <v>19</v>
      </c>
      <c r="D11" s="56">
        <v>18</v>
      </c>
      <c r="E11" s="56">
        <v>21</v>
      </c>
      <c r="F11" s="56">
        <v>16</v>
      </c>
      <c r="G11" s="56">
        <v>21</v>
      </c>
      <c r="H11" s="56">
        <v>6</v>
      </c>
      <c r="I11" s="56">
        <v>17</v>
      </c>
      <c r="J11" s="56">
        <v>13</v>
      </c>
      <c r="K11" s="56">
        <v>9</v>
      </c>
      <c r="L11" s="54"/>
      <c r="M11" s="56">
        <v>13</v>
      </c>
      <c r="N11" s="56">
        <v>11</v>
      </c>
      <c r="O11" s="56">
        <v>17</v>
      </c>
      <c r="P11" s="56">
        <v>9</v>
      </c>
      <c r="Q11" s="56">
        <v>8</v>
      </c>
      <c r="R11" s="56">
        <v>8</v>
      </c>
      <c r="S11" s="56">
        <v>6</v>
      </c>
      <c r="T11" s="56">
        <v>4</v>
      </c>
      <c r="U11" s="56">
        <v>3</v>
      </c>
      <c r="V11" s="56">
        <v>4</v>
      </c>
      <c r="W11" s="54"/>
      <c r="X11" s="56">
        <v>63</v>
      </c>
      <c r="Y11" s="56">
        <v>54</v>
      </c>
      <c r="Z11" s="56">
        <v>71</v>
      </c>
      <c r="AA11" s="56">
        <v>52</v>
      </c>
      <c r="AB11" s="56">
        <v>71</v>
      </c>
      <c r="AC11" s="56">
        <v>52</v>
      </c>
      <c r="AD11" s="56">
        <v>44</v>
      </c>
      <c r="AE11" s="56">
        <v>44</v>
      </c>
      <c r="AF11" s="56">
        <v>36</v>
      </c>
      <c r="AG11" s="56">
        <v>30</v>
      </c>
      <c r="AH11" s="54"/>
      <c r="AI11" s="56">
        <v>26</v>
      </c>
      <c r="AJ11" s="56">
        <v>31</v>
      </c>
      <c r="AK11" s="56">
        <v>14</v>
      </c>
      <c r="AL11" s="56">
        <v>24</v>
      </c>
      <c r="AM11" s="56">
        <v>19</v>
      </c>
      <c r="AN11" s="56">
        <v>20</v>
      </c>
      <c r="AO11" s="56">
        <v>14</v>
      </c>
      <c r="AP11" s="56">
        <v>16</v>
      </c>
      <c r="AQ11" s="56">
        <v>9</v>
      </c>
      <c r="AR11" s="56">
        <v>11</v>
      </c>
      <c r="AS11" s="54"/>
      <c r="AT11" s="56">
        <v>71</v>
      </c>
      <c r="AU11" s="56">
        <v>86</v>
      </c>
      <c r="AV11" s="56">
        <v>80</v>
      </c>
      <c r="AW11" s="56">
        <v>83</v>
      </c>
      <c r="AX11" s="56">
        <v>88</v>
      </c>
      <c r="AY11" s="56">
        <v>50</v>
      </c>
      <c r="AZ11" s="56">
        <v>64</v>
      </c>
      <c r="BA11" s="56">
        <v>54</v>
      </c>
      <c r="BB11" s="56">
        <v>57</v>
      </c>
      <c r="BC11" s="56">
        <v>38</v>
      </c>
      <c r="BD11" s="54"/>
      <c r="BE11" s="56">
        <v>26</v>
      </c>
      <c r="BF11" s="56">
        <v>32</v>
      </c>
      <c r="BG11" s="56">
        <v>32</v>
      </c>
      <c r="BH11" s="56">
        <v>21</v>
      </c>
      <c r="BI11" s="56">
        <v>18</v>
      </c>
      <c r="BJ11" s="56">
        <v>27</v>
      </c>
      <c r="BK11" s="56">
        <v>19</v>
      </c>
      <c r="BL11" s="56">
        <v>15</v>
      </c>
      <c r="BM11" s="56">
        <v>18</v>
      </c>
      <c r="BN11" s="56">
        <v>12</v>
      </c>
      <c r="BO11" s="54"/>
      <c r="BP11" s="56">
        <v>27</v>
      </c>
      <c r="BQ11" s="56">
        <v>20</v>
      </c>
      <c r="BR11" s="56">
        <v>22</v>
      </c>
      <c r="BS11" s="56">
        <v>23</v>
      </c>
      <c r="BT11" s="56">
        <v>38</v>
      </c>
      <c r="BU11" s="56">
        <v>19</v>
      </c>
      <c r="BV11" s="56">
        <v>21</v>
      </c>
      <c r="BW11" s="56">
        <v>24</v>
      </c>
      <c r="BX11" s="56">
        <v>19</v>
      </c>
      <c r="BY11" s="56">
        <v>17</v>
      </c>
      <c r="BZ11" s="54"/>
      <c r="CA11" s="56">
        <v>5</v>
      </c>
      <c r="CB11" s="56">
        <v>11</v>
      </c>
      <c r="CC11" s="56">
        <v>8</v>
      </c>
      <c r="CD11" s="56">
        <v>6</v>
      </c>
      <c r="CE11" s="56">
        <v>9</v>
      </c>
      <c r="CF11" s="56">
        <v>4</v>
      </c>
      <c r="CG11" s="56">
        <v>13</v>
      </c>
      <c r="CH11" s="56">
        <v>6</v>
      </c>
      <c r="CI11" s="56">
        <v>3</v>
      </c>
      <c r="CJ11" s="56">
        <v>5</v>
      </c>
      <c r="CK11" s="54"/>
      <c r="CL11" s="56">
        <v>47</v>
      </c>
      <c r="CM11" s="56">
        <v>47</v>
      </c>
      <c r="CN11" s="56">
        <v>46</v>
      </c>
      <c r="CO11" s="56">
        <v>48</v>
      </c>
      <c r="CP11" s="56">
        <v>40</v>
      </c>
      <c r="CQ11" s="56">
        <v>36</v>
      </c>
      <c r="CR11" s="56">
        <v>32</v>
      </c>
      <c r="CS11" s="56">
        <v>24</v>
      </c>
      <c r="CT11" s="56">
        <v>38</v>
      </c>
      <c r="CU11" s="56">
        <v>27</v>
      </c>
      <c r="CV11" s="54"/>
      <c r="CW11" s="56">
        <v>10</v>
      </c>
      <c r="CX11" s="56">
        <v>8</v>
      </c>
      <c r="CY11" s="56">
        <v>7</v>
      </c>
      <c r="CZ11" s="56">
        <v>7</v>
      </c>
      <c r="DA11" s="56">
        <v>6</v>
      </c>
      <c r="DB11" s="56">
        <v>3</v>
      </c>
      <c r="DC11" s="56">
        <v>4</v>
      </c>
      <c r="DD11" s="56">
        <v>3</v>
      </c>
      <c r="DE11" s="56">
        <v>1</v>
      </c>
      <c r="DF11" s="56">
        <v>3</v>
      </c>
      <c r="DJ11" s="56">
        <f t="shared" ref="DJ11:DJ20" si="1">B11+(B27*(1+$EA$25))+(M11*(1+$EA$21))+(M27*(1+$EA$21)*(1+$EA$25))+(X11*(1+$EA$11))+(X27*(1+$EA$11)*(1+$EA$25))+(AI11*(1+$EA$11)*(1+$EA$21))+(AI27*(1+$EA$11)*(1+$EA$21)*(1+$EA$25))+(AT11*(1+$EA$12))+(AT27*(1+$EA$12)*(1+$EA$25))+(BE11*(1+$EA$12)*(1+$EA$21))+(BE27*(1+$EA$12)*(1+$EA$21)*(1+$EA$25))+(BP11*(1+$EA$13))+(BP27*(1+$EA$13)*(1+$EA$25))+(CA11*(1+$EA$13)*(1+$EA$21))+(CA27*(1+$EA$13)*(1+$EA$21)*(1+$EA$25))+(CL11*($EA$17))+(CL27*($EA$17)*(1+$EA$25))+(CW11*($EA$17)*(1+$EA$21))+(CW27*($EA$17)*(1+$EA$21)*(1+$EA$25))</f>
        <v>732.32800000000009</v>
      </c>
      <c r="DK11" s="56">
        <f t="shared" ref="DK11:DK20" si="2">C11+(C27*(1+$EA$25))+(N11*(1+$EA$21))+(N27*(1+$EA$21)*(1+$EA$25))+(Y11*(1+$EA$11))+(Y27*(1+$EA$11)*(1+$EA$25))+(AJ11*(1+$EA$11)*(1+$EA$21))+(AJ27*(1+$EA$11)*(1+$EA$21)*(1+$EA$25))+(AU11*(1+$EA$12))+(AU27*(1+$EA$12)*(1+$EA$25))+(BF11*(1+$EA$12)*(1+$EA$21))+(BF27*(1+$EA$12)*(1+$EA$21)*(1+$EA$25))+(BQ11*(1+$EA$13))+(BQ27*(1+$EA$13)*(1+$EA$25))+(CB11*(1+$EA$13)*(1+$EA$21))+(CB27*(1+$EA$13)*(1+$EA$21)*(1+$EA$25))+(CM11*($EA$17))+(CM27*($EA$17)*(1+$EA$25))+(CX11*($EA$17)*(1+$EA$21))+(CX27*($EA$17)*(1+$EA$21)*(1+$EA$25))</f>
        <v>746.54399999999998</v>
      </c>
      <c r="DL11" s="56">
        <f t="shared" ref="DL11:DL20" si="3">D11+(D27*(1+$EA$25))+(O11*(1+$EA$21))+(O27*(1+$EA$21)*(1+$EA$25))+(Z11*(1+$EA$11))+(Z27*(1+$EA$11)*(1+$EA$25))+(AK11*(1+$EA$11)*(1+$EA$21))+(AK27*(1+$EA$11)*(1+$EA$21)*(1+$EA$25))+(AV11*(1+$EA$12))+(AV27*(1+$EA$12)*(1+$EA$25))+(BG11*(1+$EA$12)*(1+$EA$21))+(BG27*(1+$EA$12)*(1+$EA$21)*(1+$EA$25))+(BR11*(1+$EA$13))+(BR27*(1+$EA$13)*(1+$EA$25))+(CC11*(1+$EA$13)*(1+$EA$21))+(CC27*(1+$EA$13)*(1+$EA$21)*(1+$EA$25))+(CN11*($EA$17))+(CN27*($EA$17)*(1+$EA$25))+(CY11*($EA$17)*(1+$EA$21))+(CY27*($EA$17)*(1+$EA$21)*(1+$EA$25))</f>
        <v>736.58399999999995</v>
      </c>
      <c r="DM11" s="56">
        <f t="shared" ref="DM11:DM20" si="4">E11+(E27*(1+$EA$25))+(P11*(1+$EA$21))+(P27*(1+$EA$21)*(1+$EA$25))+(AA11*(1+$EA$11))+(AA27*(1+$EA$11)*(1+$EA$25))+(AL11*(1+$EA$11)*(1+$EA$21))+(AL27*(1+$EA$11)*(1+$EA$21)*(1+$EA$25))+(AW11*(1+$EA$12))+(AW27*(1+$EA$12)*(1+$EA$25))+(BH11*(1+$EA$12)*(1+$EA$21))+(BH27*(1+$EA$12)*(1+$EA$21)*(1+$EA$25))+(BS11*(1+$EA$13))+(BS27*(1+$EA$13)*(1+$EA$25))+(CD11*(1+$EA$13)*(1+$EA$21))+(CD27*(1+$EA$13)*(1+$EA$21)*(1+$EA$25))+(CO11*($EA$17))+(CO27*($EA$17)*(1+$EA$25))+(CZ11*($EA$17)*(1+$EA$21))+(CZ27*($EA$17)*(1+$EA$21)*(1+$EA$25))</f>
        <v>736.32</v>
      </c>
      <c r="DN11" s="56">
        <f t="shared" ref="DN11:DN20" si="5">F11+(F27*(1+$EA$25))+(Q11*(1+$EA$21))+(Q27*(1+$EA$21)*(1+$EA$25))+(AB11*(1+$EA$11))+(AB27*(1+$EA$11)*(1+$EA$25))+(AM11*(1+$EA$11)*(1+$EA$21))+(AM27*(1+$EA$11)*(1+$EA$21)*(1+$EA$25))+(AX11*(1+$EA$12))+(AX27*(1+$EA$12)*(1+$EA$25))+(BI11*(1+$EA$12)*(1+$EA$21))+(BI27*(1+$EA$12)*(1+$EA$21)*(1+$EA$25))+(BT11*(1+$EA$13))+(BT27*(1+$EA$13)*(1+$EA$25))+(CE11*(1+$EA$13)*(1+$EA$21))+(CE27*(1+$EA$13)*(1+$EA$21)*(1+$EA$25))+(CP11*($EA$17))+(CP27*($EA$17)*(1+$EA$25))+(DA11*($EA$17)*(1+$EA$21))+(DA27*($EA$17)*(1+$EA$21)*(1+$EA$25))</f>
        <v>776.42400000000009</v>
      </c>
      <c r="DO11" s="56">
        <f t="shared" ref="DO11:DO20" si="6">G11+(G27*(1+$EA$25))+(R11*(1+$EA$21))+(R27*(1+$EA$21)*(1+$EA$25))+(AC11*(1+$EA$11))+(AC27*(1+$EA$11)*(1+$EA$25))+(AN11*(1+$EA$11)*(1+$EA$21))+(AN27*(1+$EA$11)*(1+$EA$21)*(1+$EA$25))+(AY11*(1+$EA$12))+(AY27*(1+$EA$12)*(1+$EA$25))+(BJ11*(1+$EA$12)*(1+$EA$21))+(BJ27*(1+$EA$12)*(1+$EA$21)*(1+$EA$25))+(BU11*(1+$EA$13))+(BU27*(1+$EA$13)*(1+$EA$25))+(CF11*(1+$EA$13)*(1+$EA$21))+(CF27*(1+$EA$13)*(1+$EA$21)*(1+$EA$25))+(CQ11*($EA$17))+(CQ27*($EA$17)*(1+$EA$25))+(DB11*($EA$17)*(1+$EA$21))+(DB27*($EA$17)*(1+$EA$21)*(1+$EA$25))</f>
        <v>648.79999999999995</v>
      </c>
      <c r="DP11" s="56">
        <f t="shared" ref="DP11:DP20" si="7">H11+(H27*(1+$EA$25))+(S11*(1+$EA$21))+(S27*(1+$EA$21)*(1+$EA$25))+(AD11*(1+$EA$11))+(AD27*(1+$EA$11)*(1+$EA$25))+(AO11*(1+$EA$11)*(1+$EA$21))+(AO27*(1+$EA$11)*(1+$EA$21)*(1+$EA$25))+(AZ11*(1+$EA$12))+(AZ27*(1+$EA$12)*(1+$EA$25))+(BK11*(1+$EA$12)*(1+$EA$21))+(BK27*(1+$EA$12)*(1+$EA$21)*(1+$EA$25))+(BV11*(1+$EA$13))+(BV27*(1+$EA$13)*(1+$EA$25))+(CG11*(1+$EA$13)*(1+$EA$21))+(CG27*(1+$EA$13)*(1+$EA$21)*(1+$EA$25))+(CR11*($EA$17))+(CR27*($EA$17)*(1+$EA$25))+(DC11*($EA$17)*(1+$EA$21))+(DC27*($EA$17)*(1+$EA$21)*(1+$EA$25))</f>
        <v>667.76800000000003</v>
      </c>
      <c r="DQ11" s="61">
        <f t="shared" ref="DQ11:DQ20" si="8">I11+(I27*(1+$EA$25))+(T11*(1+$EA$21))+(T27*(1+$EA$21)*(1+$EA$25))+(AE11*(1+$EA$11))+(AE27*(1+$EA$11)*(1+$EA$25))+(AP11*(1+$EA$11)*(1+$EA$21))+(AP27*(1+$EA$11)*(1+$EA$21)*(1+$EA$25))+(BA11*(1+$EA$12))+(BA27*(1+$EA$12)*(1+$EA$25))+(BL11*(1+$EA$12)*(1+$EA$21))+(BL27*(1+$EA$12)*(1+$EA$21)*(1+$EA$25))+(BW11*(1+$EA$13))+(BW27*(1+$EA$13)*(1+$EA$25))+(CH11*(1+$EA$13)*(1+$EA$21))+(CH27*(1+$EA$13)*(1+$EA$21)*(1+$EA$25))+(CS11*($EA$17))+(CS27*($EA$17)*(1+$EA$25))+(DD11*($EA$17)*(1+$EA$21))+(DD27*($EA$17)*(1+$EA$21)*(1+$EA$25))</f>
        <v>642.05600000000004</v>
      </c>
      <c r="DR11" s="61">
        <f t="shared" ref="DR11:DR20" si="9">J11+(J27*(1+$EA$25))+(U11*(1+$EA$21))+(U27*(1+$EA$21)*(1+$EA$25))+(AF11*(1+$EA$11))+(AF27*(1+$EA$11)*(1+$EA$25))+(AQ11*(1+$EA$11)*(1+$EA$21))+(AQ27*(1+$EA$11)*(1+$EA$21)*(1+$EA$25))+(BB11*(1+$EA$12))+(BB27*(1+$EA$12)*(1+$EA$25))+(BM11*(1+$EA$12)*(1+$EA$21))+(BM27*(1+$EA$12)*(1+$EA$21)*(1+$EA$25))+(BX11*(1+$EA$13))+(BX27*(1+$EA$13)*(1+$EA$25))+(CI11*(1+$EA$13)*(1+$EA$21))+(CI27*(1+$EA$13)*(1+$EA$21)*(1+$EA$25))+(CT11*($EA$17))+(CT27*($EA$17)*(1+$EA$25))+(DE11*($EA$17)*(1+$EA$21))+(DE27*($EA$17)*(1+$EA$21)*(1+$EA$25))</f>
        <v>593.68000000000006</v>
      </c>
      <c r="DS11" s="61">
        <f t="shared" ref="DS11:DS20" si="10">K11+(K27*(1+$EA$25))+(V11*(1+$EA$21))+(V27*(1+$EA$21)*(1+$EA$25))+(AG11*(1+$EA$11))+(AG27*(1+$EA$11)*(1+$EA$25))+(AR11*(1+$EA$11)*(1+$EA$21))+(AR27*(1+$EA$11)*(1+$EA$21)*(1+$EA$25))+(BC11*(1+$EA$12))+(BC27*(1+$EA$12)*(1+$EA$25))+(BN11*(1+$EA$12)*(1+$EA$21))+(BN27*(1+$EA$12)*(1+$EA$21)*(1+$EA$25))+(BY11*(1+$EA$13))+(BY27*(1+$EA$13)*(1+$EA$25))+(CJ11*(1+$EA$13)*(1+$EA$21))+(CJ27*(1+$EA$13)*(1+$EA$21)*(1+$EA$25))+(CU11*($EA$17))+(CU27*($EA$17)*(1+$EA$25))+(DF11*($EA$17)*(1+$EA$21))+(DF27*($EA$17)*(1+$EA$21)*(1+$EA$25))</f>
        <v>526.53600000000006</v>
      </c>
      <c r="DV11" s="31">
        <f t="shared" ref="DV11:DV20" si="11">STDEVA(DJ11:DS11)</f>
        <v>79.160734688634435</v>
      </c>
      <c r="DX11" s="62">
        <f t="shared" ref="DX11:DX20" si="12">AVERAGE(DQ11:DS11)</f>
        <v>587.42400000000009</v>
      </c>
      <c r="DZ11" t="s">
        <v>21</v>
      </c>
      <c r="EA11" s="6">
        <v>0.8</v>
      </c>
    </row>
    <row r="12" spans="1:131" x14ac:dyDescent="0.3">
      <c r="A12" s="53" t="s">
        <v>2</v>
      </c>
      <c r="B12" s="56">
        <v>36</v>
      </c>
      <c r="C12" s="56">
        <v>36</v>
      </c>
      <c r="D12" s="56">
        <v>38</v>
      </c>
      <c r="E12" s="56">
        <v>29</v>
      </c>
      <c r="F12" s="56">
        <v>41</v>
      </c>
      <c r="G12" s="56">
        <v>42</v>
      </c>
      <c r="H12" s="56">
        <v>26</v>
      </c>
      <c r="I12" s="56">
        <v>40</v>
      </c>
      <c r="J12" s="56">
        <v>47</v>
      </c>
      <c r="K12" s="56">
        <v>32</v>
      </c>
      <c r="L12" s="54"/>
      <c r="M12" s="56">
        <v>14</v>
      </c>
      <c r="N12" s="56">
        <v>13</v>
      </c>
      <c r="O12" s="56">
        <v>13</v>
      </c>
      <c r="P12" s="56">
        <v>19</v>
      </c>
      <c r="Q12" s="56">
        <v>20</v>
      </c>
      <c r="R12" s="56">
        <v>11</v>
      </c>
      <c r="S12" s="56">
        <v>12</v>
      </c>
      <c r="T12" s="56">
        <v>13</v>
      </c>
      <c r="U12" s="56">
        <v>21</v>
      </c>
      <c r="V12" s="56">
        <v>10</v>
      </c>
      <c r="W12" s="54"/>
      <c r="X12" s="56">
        <v>101</v>
      </c>
      <c r="Y12" s="56">
        <v>127</v>
      </c>
      <c r="Z12" s="56">
        <v>78</v>
      </c>
      <c r="AA12" s="56">
        <v>99</v>
      </c>
      <c r="AB12" s="56">
        <v>96</v>
      </c>
      <c r="AC12" s="56">
        <v>109</v>
      </c>
      <c r="AD12" s="56">
        <v>85</v>
      </c>
      <c r="AE12" s="56">
        <v>74</v>
      </c>
      <c r="AF12" s="56">
        <v>102</v>
      </c>
      <c r="AG12" s="56">
        <v>61</v>
      </c>
      <c r="AH12" s="54"/>
      <c r="AI12" s="56">
        <v>34</v>
      </c>
      <c r="AJ12" s="56">
        <v>35</v>
      </c>
      <c r="AK12" s="56">
        <v>34</v>
      </c>
      <c r="AL12" s="56">
        <v>36</v>
      </c>
      <c r="AM12" s="56">
        <v>29</v>
      </c>
      <c r="AN12" s="56">
        <v>29</v>
      </c>
      <c r="AO12" s="56">
        <v>41</v>
      </c>
      <c r="AP12" s="56">
        <v>32</v>
      </c>
      <c r="AQ12" s="56">
        <v>33</v>
      </c>
      <c r="AR12" s="56">
        <v>45</v>
      </c>
      <c r="AS12" s="54"/>
      <c r="AT12" s="56">
        <v>116</v>
      </c>
      <c r="AU12" s="56">
        <v>121</v>
      </c>
      <c r="AV12" s="56">
        <v>132</v>
      </c>
      <c r="AW12" s="56">
        <v>149</v>
      </c>
      <c r="AX12" s="56">
        <v>104</v>
      </c>
      <c r="AY12" s="56">
        <v>120</v>
      </c>
      <c r="AZ12" s="56">
        <v>82</v>
      </c>
      <c r="BA12" s="56">
        <v>66</v>
      </c>
      <c r="BB12" s="56">
        <v>74</v>
      </c>
      <c r="BC12" s="56">
        <v>58</v>
      </c>
      <c r="BD12" s="54"/>
      <c r="BE12" s="56">
        <v>28</v>
      </c>
      <c r="BF12" s="56">
        <v>34</v>
      </c>
      <c r="BG12" s="56">
        <v>41</v>
      </c>
      <c r="BH12" s="56">
        <v>40</v>
      </c>
      <c r="BI12" s="56">
        <v>35</v>
      </c>
      <c r="BJ12" s="56">
        <v>35</v>
      </c>
      <c r="BK12" s="56">
        <v>28</v>
      </c>
      <c r="BL12" s="56">
        <v>43</v>
      </c>
      <c r="BM12" s="56">
        <v>37</v>
      </c>
      <c r="BN12" s="56">
        <v>30</v>
      </c>
      <c r="BO12" s="54"/>
      <c r="BP12" s="56">
        <v>92</v>
      </c>
      <c r="BQ12" s="56">
        <v>60</v>
      </c>
      <c r="BR12" s="56">
        <v>59</v>
      </c>
      <c r="BS12" s="56">
        <v>65</v>
      </c>
      <c r="BT12" s="56">
        <v>53</v>
      </c>
      <c r="BU12" s="56">
        <v>53</v>
      </c>
      <c r="BV12" s="56">
        <v>51</v>
      </c>
      <c r="BW12" s="56">
        <v>31</v>
      </c>
      <c r="BX12" s="56">
        <v>14</v>
      </c>
      <c r="BY12" s="56">
        <v>7</v>
      </c>
      <c r="BZ12" s="54"/>
      <c r="CA12" s="56">
        <v>14</v>
      </c>
      <c r="CB12" s="56">
        <v>10</v>
      </c>
      <c r="CC12" s="56">
        <v>13</v>
      </c>
      <c r="CD12" s="56">
        <v>12</v>
      </c>
      <c r="CE12" s="56">
        <v>9</v>
      </c>
      <c r="CF12" s="56">
        <v>12</v>
      </c>
      <c r="CG12" s="56">
        <v>19</v>
      </c>
      <c r="CH12" s="56">
        <v>8</v>
      </c>
      <c r="CI12" s="56">
        <v>4</v>
      </c>
      <c r="CJ12" s="56">
        <v>1</v>
      </c>
      <c r="CK12" s="54"/>
      <c r="CL12" s="56">
        <v>41</v>
      </c>
      <c r="CM12" s="56">
        <v>47</v>
      </c>
      <c r="CN12" s="56">
        <v>36</v>
      </c>
      <c r="CO12" s="56">
        <v>42</v>
      </c>
      <c r="CP12" s="56">
        <v>51</v>
      </c>
      <c r="CQ12" s="56">
        <v>55</v>
      </c>
      <c r="CR12" s="56">
        <v>36</v>
      </c>
      <c r="CS12" s="56">
        <v>43</v>
      </c>
      <c r="CT12" s="56">
        <v>43</v>
      </c>
      <c r="CU12" s="56">
        <v>33</v>
      </c>
      <c r="CV12" s="54"/>
      <c r="CW12" s="56">
        <v>15</v>
      </c>
      <c r="CX12" s="56">
        <v>17</v>
      </c>
      <c r="CY12" s="56">
        <v>6</v>
      </c>
      <c r="CZ12" s="56">
        <v>11</v>
      </c>
      <c r="DA12" s="56">
        <v>12</v>
      </c>
      <c r="DB12" s="56">
        <v>3</v>
      </c>
      <c r="DC12" s="56">
        <v>8</v>
      </c>
      <c r="DD12" s="56">
        <v>9</v>
      </c>
      <c r="DE12" s="56">
        <v>15</v>
      </c>
      <c r="DF12" s="56">
        <v>7</v>
      </c>
      <c r="DJ12" s="56">
        <f t="shared" si="1"/>
        <v>1131.3920000000001</v>
      </c>
      <c r="DK12" s="56">
        <f t="shared" si="2"/>
        <v>1095.7120000000002</v>
      </c>
      <c r="DL12" s="56">
        <f t="shared" si="3"/>
        <v>1081.4800000000002</v>
      </c>
      <c r="DM12" s="56">
        <f t="shared" si="4"/>
        <v>1198.76</v>
      </c>
      <c r="DN12" s="56">
        <f t="shared" si="5"/>
        <v>1187.384</v>
      </c>
      <c r="DO12" s="56">
        <f t="shared" si="6"/>
        <v>1164.2159999999999</v>
      </c>
      <c r="DP12" s="56">
        <f t="shared" si="7"/>
        <v>1165.8879999999999</v>
      </c>
      <c r="DQ12" s="61">
        <f t="shared" si="8"/>
        <v>1060.2719999999999</v>
      </c>
      <c r="DR12" s="61">
        <f t="shared" si="9"/>
        <v>1120.6559999999997</v>
      </c>
      <c r="DS12" s="61">
        <f t="shared" si="10"/>
        <v>963.46399999999994</v>
      </c>
      <c r="DV12" s="31">
        <f t="shared" si="11"/>
        <v>70.698614368316996</v>
      </c>
      <c r="DX12" s="62">
        <f t="shared" si="12"/>
        <v>1048.1306666666667</v>
      </c>
      <c r="DZ12" t="s">
        <v>22</v>
      </c>
      <c r="EA12" s="6">
        <v>1</v>
      </c>
    </row>
    <row r="13" spans="1:131" x14ac:dyDescent="0.3">
      <c r="A13" s="53" t="s">
        <v>3</v>
      </c>
      <c r="B13" s="56">
        <v>3</v>
      </c>
      <c r="C13" s="56">
        <v>5</v>
      </c>
      <c r="D13" s="56">
        <v>7</v>
      </c>
      <c r="E13" s="56">
        <v>8</v>
      </c>
      <c r="F13" s="56">
        <v>8</v>
      </c>
      <c r="G13" s="56">
        <v>5</v>
      </c>
      <c r="H13" s="56">
        <v>4</v>
      </c>
      <c r="I13" s="56">
        <v>6</v>
      </c>
      <c r="J13" s="56">
        <v>5</v>
      </c>
      <c r="K13" s="56">
        <v>10</v>
      </c>
      <c r="L13" s="54"/>
      <c r="M13" s="56">
        <v>3</v>
      </c>
      <c r="N13" s="56">
        <v>4</v>
      </c>
      <c r="O13" s="56">
        <v>6</v>
      </c>
      <c r="P13" s="56">
        <v>5</v>
      </c>
      <c r="Q13" s="56">
        <v>1</v>
      </c>
      <c r="R13" s="56">
        <v>0</v>
      </c>
      <c r="S13" s="56">
        <v>2</v>
      </c>
      <c r="T13" s="56">
        <v>1</v>
      </c>
      <c r="U13" s="56">
        <v>1</v>
      </c>
      <c r="V13" s="56">
        <v>1</v>
      </c>
      <c r="W13" s="54"/>
      <c r="X13" s="56">
        <v>23</v>
      </c>
      <c r="Y13" s="56">
        <v>22</v>
      </c>
      <c r="Z13" s="56">
        <v>19</v>
      </c>
      <c r="AA13" s="56">
        <v>23</v>
      </c>
      <c r="AB13" s="56">
        <v>21</v>
      </c>
      <c r="AC13" s="56">
        <v>26</v>
      </c>
      <c r="AD13" s="56">
        <v>22</v>
      </c>
      <c r="AE13" s="56">
        <v>15</v>
      </c>
      <c r="AF13" s="56">
        <v>16</v>
      </c>
      <c r="AG13" s="56">
        <v>11</v>
      </c>
      <c r="AH13" s="54"/>
      <c r="AI13" s="56">
        <v>14</v>
      </c>
      <c r="AJ13" s="56">
        <v>15</v>
      </c>
      <c r="AK13" s="56">
        <v>8</v>
      </c>
      <c r="AL13" s="56">
        <v>11</v>
      </c>
      <c r="AM13" s="56">
        <v>5</v>
      </c>
      <c r="AN13" s="56">
        <v>12</v>
      </c>
      <c r="AO13" s="56">
        <v>8</v>
      </c>
      <c r="AP13" s="56">
        <v>8</v>
      </c>
      <c r="AQ13" s="56">
        <v>4</v>
      </c>
      <c r="AR13" s="56">
        <v>4</v>
      </c>
      <c r="AS13" s="54"/>
      <c r="AT13" s="56">
        <v>31</v>
      </c>
      <c r="AU13" s="56">
        <v>25</v>
      </c>
      <c r="AV13" s="56">
        <v>23</v>
      </c>
      <c r="AW13" s="56">
        <v>26</v>
      </c>
      <c r="AX13" s="56">
        <v>31</v>
      </c>
      <c r="AY13" s="56">
        <v>24</v>
      </c>
      <c r="AZ13" s="56">
        <v>32</v>
      </c>
      <c r="BA13" s="56">
        <v>24</v>
      </c>
      <c r="BB13" s="56">
        <v>29</v>
      </c>
      <c r="BC13" s="56">
        <v>27</v>
      </c>
      <c r="BD13" s="54"/>
      <c r="BE13" s="56">
        <v>7</v>
      </c>
      <c r="BF13" s="56">
        <v>13</v>
      </c>
      <c r="BG13" s="56">
        <v>5</v>
      </c>
      <c r="BH13" s="56">
        <v>10</v>
      </c>
      <c r="BI13" s="56">
        <v>8</v>
      </c>
      <c r="BJ13" s="56">
        <v>10</v>
      </c>
      <c r="BK13" s="56">
        <v>1</v>
      </c>
      <c r="BL13" s="56">
        <v>6</v>
      </c>
      <c r="BM13" s="56">
        <v>3</v>
      </c>
      <c r="BN13" s="56">
        <v>4</v>
      </c>
      <c r="BO13" s="54"/>
      <c r="BP13" s="56">
        <v>16</v>
      </c>
      <c r="BQ13" s="56">
        <v>18</v>
      </c>
      <c r="BR13" s="56">
        <v>15</v>
      </c>
      <c r="BS13" s="56">
        <v>12</v>
      </c>
      <c r="BT13" s="56">
        <v>17</v>
      </c>
      <c r="BU13" s="56">
        <v>13</v>
      </c>
      <c r="BV13" s="56">
        <v>12</v>
      </c>
      <c r="BW13" s="56">
        <v>11</v>
      </c>
      <c r="BX13" s="56">
        <v>13</v>
      </c>
      <c r="BY13" s="56">
        <v>13</v>
      </c>
      <c r="BZ13" s="54"/>
      <c r="CA13" s="56">
        <v>4</v>
      </c>
      <c r="CB13" s="56">
        <v>3</v>
      </c>
      <c r="CC13" s="56">
        <v>2</v>
      </c>
      <c r="CD13" s="56">
        <v>2</v>
      </c>
      <c r="CE13" s="56">
        <v>2</v>
      </c>
      <c r="CF13" s="56">
        <v>1</v>
      </c>
      <c r="CG13" s="56">
        <v>3</v>
      </c>
      <c r="CH13" s="56">
        <v>1</v>
      </c>
      <c r="CI13" s="56">
        <v>1</v>
      </c>
      <c r="CJ13" s="56">
        <v>2</v>
      </c>
      <c r="CK13" s="54"/>
      <c r="CL13" s="56">
        <v>18</v>
      </c>
      <c r="CM13" s="56">
        <v>19</v>
      </c>
      <c r="CN13" s="56">
        <v>9</v>
      </c>
      <c r="CO13" s="56">
        <v>26</v>
      </c>
      <c r="CP13" s="56">
        <v>19</v>
      </c>
      <c r="CQ13" s="56">
        <v>22</v>
      </c>
      <c r="CR13" s="56">
        <v>21</v>
      </c>
      <c r="CS13" s="56">
        <v>20</v>
      </c>
      <c r="CT13" s="56">
        <v>24</v>
      </c>
      <c r="CU13" s="56">
        <v>25</v>
      </c>
      <c r="CV13" s="54"/>
      <c r="CW13" s="56">
        <v>2</v>
      </c>
      <c r="CX13" s="56">
        <v>2</v>
      </c>
      <c r="CY13" s="56">
        <v>2</v>
      </c>
      <c r="CZ13" s="56">
        <v>1</v>
      </c>
      <c r="DA13" s="56">
        <v>1</v>
      </c>
      <c r="DB13" s="56">
        <v>1</v>
      </c>
      <c r="DC13" s="56">
        <v>2</v>
      </c>
      <c r="DD13" s="56">
        <v>1</v>
      </c>
      <c r="DE13" s="56">
        <v>1</v>
      </c>
      <c r="DF13" s="56">
        <v>0</v>
      </c>
      <c r="DJ13" s="56">
        <f t="shared" si="1"/>
        <v>323.90399999999994</v>
      </c>
      <c r="DK13" s="56">
        <f t="shared" si="2"/>
        <v>327.82400000000001</v>
      </c>
      <c r="DL13" s="56">
        <f t="shared" si="3"/>
        <v>250.92800000000003</v>
      </c>
      <c r="DM13" s="56">
        <f t="shared" si="4"/>
        <v>298.99999999999994</v>
      </c>
      <c r="DN13" s="56">
        <f t="shared" si="5"/>
        <v>301.2399999999999</v>
      </c>
      <c r="DO13" s="56">
        <f t="shared" si="6"/>
        <v>320.12799999999999</v>
      </c>
      <c r="DP13" s="56">
        <f t="shared" si="7"/>
        <v>325.49599999999998</v>
      </c>
      <c r="DQ13" s="61">
        <f t="shared" si="8"/>
        <v>293.19999999999993</v>
      </c>
      <c r="DR13" s="61">
        <f t="shared" si="9"/>
        <v>299.05599999999998</v>
      </c>
      <c r="DS13" s="61">
        <f t="shared" si="10"/>
        <v>271.36799999999999</v>
      </c>
      <c r="DV13" s="31">
        <f t="shared" si="11"/>
        <v>25.085481109376559</v>
      </c>
      <c r="DX13" s="62">
        <f t="shared" si="12"/>
        <v>287.8746666666666</v>
      </c>
      <c r="DZ13" t="s">
        <v>23</v>
      </c>
      <c r="EA13" s="6">
        <v>1.2</v>
      </c>
    </row>
    <row r="14" spans="1:131" x14ac:dyDescent="0.3">
      <c r="A14" s="53" t="s">
        <v>4</v>
      </c>
      <c r="B14" s="56">
        <v>103</v>
      </c>
      <c r="C14" s="56">
        <v>101</v>
      </c>
      <c r="D14" s="56">
        <v>80</v>
      </c>
      <c r="E14" s="56">
        <v>95</v>
      </c>
      <c r="F14" s="56">
        <v>78</v>
      </c>
      <c r="G14" s="56">
        <v>94</v>
      </c>
      <c r="H14" s="56">
        <v>107</v>
      </c>
      <c r="I14" s="56">
        <v>95</v>
      </c>
      <c r="J14" s="56">
        <v>93</v>
      </c>
      <c r="K14" s="56">
        <v>68</v>
      </c>
      <c r="L14" s="54"/>
      <c r="M14" s="56">
        <v>37</v>
      </c>
      <c r="N14" s="56">
        <v>37</v>
      </c>
      <c r="O14" s="56">
        <v>51</v>
      </c>
      <c r="P14" s="56">
        <v>46</v>
      </c>
      <c r="Q14" s="56">
        <v>50</v>
      </c>
      <c r="R14" s="56">
        <v>57</v>
      </c>
      <c r="S14" s="56">
        <v>29</v>
      </c>
      <c r="T14" s="56">
        <v>47</v>
      </c>
      <c r="U14" s="56">
        <v>27</v>
      </c>
      <c r="V14" s="56">
        <v>24</v>
      </c>
      <c r="W14" s="54"/>
      <c r="X14" s="56">
        <v>183</v>
      </c>
      <c r="Y14" s="56">
        <v>180</v>
      </c>
      <c r="Z14" s="56">
        <v>170</v>
      </c>
      <c r="AA14" s="56">
        <v>191</v>
      </c>
      <c r="AB14" s="56">
        <v>151</v>
      </c>
      <c r="AC14" s="56">
        <v>178</v>
      </c>
      <c r="AD14" s="56">
        <v>190</v>
      </c>
      <c r="AE14" s="56">
        <v>157</v>
      </c>
      <c r="AF14" s="56">
        <v>159</v>
      </c>
      <c r="AG14" s="56">
        <v>140</v>
      </c>
      <c r="AH14" s="54"/>
      <c r="AI14" s="56">
        <v>70</v>
      </c>
      <c r="AJ14" s="56">
        <v>71</v>
      </c>
      <c r="AK14" s="56">
        <v>76</v>
      </c>
      <c r="AL14" s="56">
        <v>71</v>
      </c>
      <c r="AM14" s="56">
        <v>77</v>
      </c>
      <c r="AN14" s="56">
        <v>84</v>
      </c>
      <c r="AO14" s="56">
        <v>62</v>
      </c>
      <c r="AP14" s="56">
        <v>80</v>
      </c>
      <c r="AQ14" s="56">
        <v>64</v>
      </c>
      <c r="AR14" s="56">
        <v>68</v>
      </c>
      <c r="AS14" s="54"/>
      <c r="AT14" s="56">
        <v>201</v>
      </c>
      <c r="AU14" s="56">
        <v>183</v>
      </c>
      <c r="AV14" s="56">
        <v>195</v>
      </c>
      <c r="AW14" s="56">
        <v>208</v>
      </c>
      <c r="AX14" s="56">
        <v>189</v>
      </c>
      <c r="AY14" s="56">
        <v>169</v>
      </c>
      <c r="AZ14" s="56">
        <v>190</v>
      </c>
      <c r="BA14" s="56">
        <v>191</v>
      </c>
      <c r="BB14" s="56">
        <v>164</v>
      </c>
      <c r="BC14" s="56">
        <v>147</v>
      </c>
      <c r="BD14" s="54"/>
      <c r="BE14" s="56">
        <v>59</v>
      </c>
      <c r="BF14" s="56">
        <v>63</v>
      </c>
      <c r="BG14" s="56">
        <v>71</v>
      </c>
      <c r="BH14" s="56">
        <v>65</v>
      </c>
      <c r="BI14" s="56">
        <v>53</v>
      </c>
      <c r="BJ14" s="56">
        <v>73</v>
      </c>
      <c r="BK14" s="56">
        <v>58</v>
      </c>
      <c r="BL14" s="56">
        <v>71</v>
      </c>
      <c r="BM14" s="56">
        <v>67</v>
      </c>
      <c r="BN14" s="56">
        <v>46</v>
      </c>
      <c r="BO14" s="54"/>
      <c r="BP14" s="56">
        <v>102</v>
      </c>
      <c r="BQ14" s="56">
        <v>106</v>
      </c>
      <c r="BR14" s="56">
        <v>83</v>
      </c>
      <c r="BS14" s="56">
        <v>93</v>
      </c>
      <c r="BT14" s="56">
        <v>77</v>
      </c>
      <c r="BU14" s="56">
        <v>95</v>
      </c>
      <c r="BV14" s="56">
        <v>81</v>
      </c>
      <c r="BW14" s="56">
        <v>65</v>
      </c>
      <c r="BX14" s="56">
        <v>59</v>
      </c>
      <c r="BY14" s="56">
        <v>57</v>
      </c>
      <c r="BZ14" s="54"/>
      <c r="CA14" s="56">
        <v>39</v>
      </c>
      <c r="CB14" s="56">
        <v>27</v>
      </c>
      <c r="CC14" s="56">
        <v>24</v>
      </c>
      <c r="CD14" s="56">
        <v>20</v>
      </c>
      <c r="CE14" s="56">
        <v>19</v>
      </c>
      <c r="CF14" s="56">
        <v>17</v>
      </c>
      <c r="CG14" s="56">
        <v>16</v>
      </c>
      <c r="CH14" s="56">
        <v>24</v>
      </c>
      <c r="CI14" s="56">
        <v>23</v>
      </c>
      <c r="CJ14" s="56">
        <v>18</v>
      </c>
      <c r="CK14" s="54"/>
      <c r="CL14" s="56">
        <v>251</v>
      </c>
      <c r="CM14" s="56">
        <v>278</v>
      </c>
      <c r="CN14" s="56">
        <v>204</v>
      </c>
      <c r="CO14" s="56">
        <v>207</v>
      </c>
      <c r="CP14" s="56">
        <v>201</v>
      </c>
      <c r="CQ14" s="56">
        <v>183</v>
      </c>
      <c r="CR14" s="56">
        <v>202</v>
      </c>
      <c r="CS14" s="56">
        <v>202</v>
      </c>
      <c r="CT14" s="56">
        <v>167</v>
      </c>
      <c r="CU14" s="56">
        <v>163</v>
      </c>
      <c r="CV14" s="54"/>
      <c r="CW14" s="56">
        <v>59</v>
      </c>
      <c r="CX14" s="56">
        <v>47</v>
      </c>
      <c r="CY14" s="56">
        <v>52</v>
      </c>
      <c r="CZ14" s="56">
        <v>78</v>
      </c>
      <c r="DA14" s="56">
        <v>54</v>
      </c>
      <c r="DB14" s="56">
        <v>50</v>
      </c>
      <c r="DC14" s="56">
        <v>54</v>
      </c>
      <c r="DD14" s="56">
        <v>43</v>
      </c>
      <c r="DE14" s="56">
        <v>42</v>
      </c>
      <c r="DF14" s="56">
        <v>32</v>
      </c>
      <c r="DJ14" s="56">
        <f t="shared" si="1"/>
        <v>2545.1760000000004</v>
      </c>
      <c r="DK14" s="56">
        <f t="shared" si="2"/>
        <v>2609.0959999999995</v>
      </c>
      <c r="DL14" s="56">
        <f t="shared" si="3"/>
        <v>2641.6240000000003</v>
      </c>
      <c r="DM14" s="56">
        <f t="shared" si="4"/>
        <v>2639.3920000000003</v>
      </c>
      <c r="DN14" s="56">
        <f t="shared" si="5"/>
        <v>2409.2240000000006</v>
      </c>
      <c r="DO14" s="56">
        <f t="shared" si="6"/>
        <v>2595.4400000000005</v>
      </c>
      <c r="DP14" s="56">
        <f t="shared" si="7"/>
        <v>2733.7759999999998</v>
      </c>
      <c r="DQ14" s="61">
        <f t="shared" si="8"/>
        <v>2721.768</v>
      </c>
      <c r="DR14" s="61">
        <f t="shared" si="9"/>
        <v>2456.768</v>
      </c>
      <c r="DS14" s="61">
        <f t="shared" si="10"/>
        <v>2235.8400000000006</v>
      </c>
      <c r="DV14" s="31">
        <f t="shared" si="11"/>
        <v>153.36032912733458</v>
      </c>
      <c r="DX14" s="62">
        <f t="shared" si="12"/>
        <v>2471.4586666666669</v>
      </c>
      <c r="DZ14" s="32"/>
    </row>
    <row r="15" spans="1:131" x14ac:dyDescent="0.3">
      <c r="A15" s="53" t="s">
        <v>5</v>
      </c>
      <c r="B15" s="56">
        <v>2</v>
      </c>
      <c r="C15" s="56">
        <v>1</v>
      </c>
      <c r="D15" s="56">
        <v>0</v>
      </c>
      <c r="E15" s="56">
        <v>1</v>
      </c>
      <c r="F15" s="56">
        <v>0</v>
      </c>
      <c r="G15" s="56">
        <v>0</v>
      </c>
      <c r="H15" s="56">
        <v>4</v>
      </c>
      <c r="I15" s="56">
        <v>2</v>
      </c>
      <c r="J15" s="56">
        <v>0</v>
      </c>
      <c r="K15" s="56">
        <v>1</v>
      </c>
      <c r="L15" s="54"/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4"/>
      <c r="X15" s="56">
        <v>2</v>
      </c>
      <c r="Y15" s="56">
        <v>0</v>
      </c>
      <c r="Z15" s="56">
        <v>4</v>
      </c>
      <c r="AA15" s="56">
        <v>1</v>
      </c>
      <c r="AB15" s="56">
        <v>2</v>
      </c>
      <c r="AC15" s="56">
        <v>1</v>
      </c>
      <c r="AD15" s="56">
        <v>4</v>
      </c>
      <c r="AE15" s="56">
        <v>5</v>
      </c>
      <c r="AF15" s="56">
        <v>8</v>
      </c>
      <c r="AG15" s="56">
        <v>7</v>
      </c>
      <c r="AH15" s="54"/>
      <c r="AI15" s="56">
        <v>0</v>
      </c>
      <c r="AJ15" s="56">
        <v>0</v>
      </c>
      <c r="AK15" s="56">
        <v>0</v>
      </c>
      <c r="AL15" s="56">
        <v>0</v>
      </c>
      <c r="AM15" s="56"/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4"/>
      <c r="AT15" s="56">
        <v>2</v>
      </c>
      <c r="AU15" s="56">
        <v>2</v>
      </c>
      <c r="AV15" s="56">
        <v>7</v>
      </c>
      <c r="AW15" s="56">
        <v>7</v>
      </c>
      <c r="AX15" s="56">
        <v>6</v>
      </c>
      <c r="AY15" s="56">
        <v>3</v>
      </c>
      <c r="AZ15" s="56">
        <v>6</v>
      </c>
      <c r="BA15" s="56">
        <v>14</v>
      </c>
      <c r="BB15" s="56">
        <v>13</v>
      </c>
      <c r="BC15" s="56">
        <v>16</v>
      </c>
      <c r="BD15" s="54"/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4"/>
      <c r="BP15" s="56">
        <v>1</v>
      </c>
      <c r="BQ15" s="56">
        <v>3</v>
      </c>
      <c r="BR15" s="56">
        <v>5</v>
      </c>
      <c r="BS15" s="56">
        <v>3</v>
      </c>
      <c r="BT15" s="56">
        <v>1</v>
      </c>
      <c r="BU15" s="56">
        <v>3</v>
      </c>
      <c r="BV15" s="56">
        <v>3</v>
      </c>
      <c r="BW15" s="56">
        <v>6</v>
      </c>
      <c r="BX15" s="56">
        <v>4</v>
      </c>
      <c r="BY15" s="56">
        <v>2</v>
      </c>
      <c r="BZ15" s="54"/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4"/>
      <c r="CL15" s="56">
        <v>0</v>
      </c>
      <c r="CM15" s="56">
        <v>5</v>
      </c>
      <c r="CN15" s="56">
        <v>2</v>
      </c>
      <c r="CO15" s="56">
        <v>3</v>
      </c>
      <c r="CP15" s="56">
        <v>3</v>
      </c>
      <c r="CQ15" s="56">
        <v>4</v>
      </c>
      <c r="CR15" s="56">
        <v>6</v>
      </c>
      <c r="CS15" s="56">
        <v>6</v>
      </c>
      <c r="CT15" s="56">
        <v>5</v>
      </c>
      <c r="CU15" s="56">
        <v>5</v>
      </c>
      <c r="CV15" s="54"/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/>
      <c r="DJ15" s="56">
        <f t="shared" si="1"/>
        <v>40.599999999999994</v>
      </c>
      <c r="DK15" s="56">
        <f t="shared" si="2"/>
        <v>32.440000000000005</v>
      </c>
      <c r="DL15" s="56">
        <f t="shared" si="3"/>
        <v>45.72</v>
      </c>
      <c r="DM15" s="56">
        <f t="shared" si="4"/>
        <v>42</v>
      </c>
      <c r="DN15" s="56">
        <f t="shared" si="5"/>
        <v>33.28</v>
      </c>
      <c r="DO15" s="56">
        <f t="shared" si="6"/>
        <v>27.28</v>
      </c>
      <c r="DP15" s="56">
        <f t="shared" si="7"/>
        <v>60.999999999999993</v>
      </c>
      <c r="DQ15" s="61">
        <f t="shared" si="8"/>
        <v>87</v>
      </c>
      <c r="DR15" s="61">
        <f t="shared" si="9"/>
        <v>96.92</v>
      </c>
      <c r="DS15" s="61">
        <f t="shared" si="10"/>
        <v>109.24000000000001</v>
      </c>
      <c r="DV15" s="31">
        <f t="shared" si="11"/>
        <v>29.638431807367944</v>
      </c>
      <c r="DX15" s="62">
        <f t="shared" si="12"/>
        <v>97.720000000000013</v>
      </c>
      <c r="DZ15" s="10" t="s">
        <v>18</v>
      </c>
      <c r="EA15" s="11"/>
    </row>
    <row r="16" spans="1:131" x14ac:dyDescent="0.3">
      <c r="A16" s="53" t="s">
        <v>6</v>
      </c>
      <c r="B16" s="56">
        <v>42</v>
      </c>
      <c r="C16" s="56">
        <v>42</v>
      </c>
      <c r="D16" s="56">
        <v>45</v>
      </c>
      <c r="E16" s="56">
        <v>38</v>
      </c>
      <c r="F16" s="56">
        <v>29</v>
      </c>
      <c r="G16" s="56">
        <v>40</v>
      </c>
      <c r="H16" s="56">
        <v>35</v>
      </c>
      <c r="I16" s="56">
        <v>32</v>
      </c>
      <c r="J16" s="56">
        <v>32</v>
      </c>
      <c r="K16" s="56">
        <v>31</v>
      </c>
      <c r="L16" s="54"/>
      <c r="M16" s="56">
        <v>19</v>
      </c>
      <c r="N16" s="56">
        <v>16</v>
      </c>
      <c r="O16" s="56">
        <v>15</v>
      </c>
      <c r="P16" s="56">
        <v>15</v>
      </c>
      <c r="Q16" s="56">
        <v>20</v>
      </c>
      <c r="R16" s="56">
        <v>22</v>
      </c>
      <c r="S16" s="56">
        <v>12</v>
      </c>
      <c r="T16" s="56">
        <v>17</v>
      </c>
      <c r="U16" s="56">
        <v>13</v>
      </c>
      <c r="V16" s="56">
        <v>20</v>
      </c>
      <c r="W16" s="54"/>
      <c r="X16" s="56">
        <v>96</v>
      </c>
      <c r="Y16" s="56">
        <v>97</v>
      </c>
      <c r="Z16" s="56">
        <v>82</v>
      </c>
      <c r="AA16" s="56">
        <v>71</v>
      </c>
      <c r="AB16" s="56">
        <v>88</v>
      </c>
      <c r="AC16" s="56">
        <v>63</v>
      </c>
      <c r="AD16" s="56">
        <v>54</v>
      </c>
      <c r="AE16" s="56">
        <v>52</v>
      </c>
      <c r="AF16" s="56">
        <v>46</v>
      </c>
      <c r="AG16" s="56">
        <v>54</v>
      </c>
      <c r="AH16" s="54"/>
      <c r="AI16" s="56">
        <v>32</v>
      </c>
      <c r="AJ16" s="56">
        <v>32</v>
      </c>
      <c r="AK16" s="56">
        <v>46</v>
      </c>
      <c r="AL16" s="56">
        <v>26</v>
      </c>
      <c r="AM16" s="56">
        <v>34</v>
      </c>
      <c r="AN16" s="56">
        <v>30</v>
      </c>
      <c r="AO16" s="56">
        <v>34</v>
      </c>
      <c r="AP16" s="56">
        <v>44</v>
      </c>
      <c r="AQ16" s="56">
        <v>21</v>
      </c>
      <c r="AR16" s="56">
        <v>27</v>
      </c>
      <c r="AS16" s="54"/>
      <c r="AT16" s="56">
        <v>83</v>
      </c>
      <c r="AU16" s="56">
        <v>68</v>
      </c>
      <c r="AV16" s="56">
        <v>77</v>
      </c>
      <c r="AW16" s="56">
        <v>67</v>
      </c>
      <c r="AX16" s="56">
        <v>77</v>
      </c>
      <c r="AY16" s="56">
        <v>68</v>
      </c>
      <c r="AZ16" s="56">
        <v>56</v>
      </c>
      <c r="BA16" s="56">
        <v>68</v>
      </c>
      <c r="BB16" s="56">
        <v>61</v>
      </c>
      <c r="BC16" s="56">
        <v>53</v>
      </c>
      <c r="BD16" s="54"/>
      <c r="BE16" s="56">
        <v>21</v>
      </c>
      <c r="BF16" s="56">
        <v>35</v>
      </c>
      <c r="BG16" s="56">
        <v>32</v>
      </c>
      <c r="BH16" s="56">
        <v>35</v>
      </c>
      <c r="BI16" s="56">
        <v>31</v>
      </c>
      <c r="BJ16" s="56">
        <v>24</v>
      </c>
      <c r="BK16" s="56">
        <v>24</v>
      </c>
      <c r="BL16" s="56">
        <v>30</v>
      </c>
      <c r="BM16" s="56">
        <v>31</v>
      </c>
      <c r="BN16" s="56">
        <v>21</v>
      </c>
      <c r="BO16" s="54"/>
      <c r="BP16" s="56">
        <v>26</v>
      </c>
      <c r="BQ16" s="56">
        <v>25</v>
      </c>
      <c r="BR16" s="56">
        <v>23</v>
      </c>
      <c r="BS16" s="56">
        <v>26</v>
      </c>
      <c r="BT16" s="56">
        <v>21</v>
      </c>
      <c r="BU16" s="56">
        <v>16</v>
      </c>
      <c r="BV16" s="56">
        <v>23</v>
      </c>
      <c r="BW16" s="56">
        <v>19</v>
      </c>
      <c r="BX16" s="56">
        <v>11</v>
      </c>
      <c r="BY16" s="56">
        <v>14</v>
      </c>
      <c r="BZ16" s="54"/>
      <c r="CA16" s="56">
        <v>11</v>
      </c>
      <c r="CB16" s="56">
        <v>12</v>
      </c>
      <c r="CC16" s="56">
        <v>8</v>
      </c>
      <c r="CD16" s="56">
        <v>5</v>
      </c>
      <c r="CE16" s="56">
        <v>5</v>
      </c>
      <c r="CF16" s="56">
        <v>4</v>
      </c>
      <c r="CG16" s="56">
        <v>10</v>
      </c>
      <c r="CH16" s="56">
        <v>7</v>
      </c>
      <c r="CI16" s="56">
        <v>6</v>
      </c>
      <c r="CJ16" s="56">
        <v>5</v>
      </c>
      <c r="CK16" s="54"/>
      <c r="CL16" s="56">
        <v>134</v>
      </c>
      <c r="CM16" s="56">
        <v>153</v>
      </c>
      <c r="CN16" s="56">
        <v>173</v>
      </c>
      <c r="CO16" s="56">
        <v>123</v>
      </c>
      <c r="CP16" s="56">
        <v>158</v>
      </c>
      <c r="CQ16" s="56">
        <v>142</v>
      </c>
      <c r="CR16" s="56">
        <v>122</v>
      </c>
      <c r="CS16" s="56">
        <v>115</v>
      </c>
      <c r="CT16" s="56">
        <v>90</v>
      </c>
      <c r="CU16" s="56">
        <v>101</v>
      </c>
      <c r="CV16" s="54"/>
      <c r="CW16" s="56">
        <v>56</v>
      </c>
      <c r="CX16" s="56">
        <v>65</v>
      </c>
      <c r="CY16" s="56">
        <v>68</v>
      </c>
      <c r="CZ16" s="56">
        <v>65</v>
      </c>
      <c r="DA16" s="56">
        <v>62</v>
      </c>
      <c r="DB16" s="56">
        <v>35</v>
      </c>
      <c r="DC16" s="56">
        <v>53</v>
      </c>
      <c r="DD16" s="56">
        <v>46</v>
      </c>
      <c r="DE16" s="56">
        <v>29</v>
      </c>
      <c r="DF16" s="56">
        <v>44</v>
      </c>
      <c r="DJ16" s="56">
        <f t="shared" si="1"/>
        <v>1089.7280000000001</v>
      </c>
      <c r="DK16" s="56">
        <f t="shared" si="2"/>
        <v>1155.848</v>
      </c>
      <c r="DL16" s="56">
        <f t="shared" si="3"/>
        <v>1199.7199999999996</v>
      </c>
      <c r="DM16" s="56">
        <f t="shared" si="4"/>
        <v>1117.3920000000001</v>
      </c>
      <c r="DN16" s="56">
        <f t="shared" si="5"/>
        <v>1154.336</v>
      </c>
      <c r="DO16" s="56">
        <f t="shared" si="6"/>
        <v>991.86400000000003</v>
      </c>
      <c r="DP16" s="56">
        <f t="shared" si="7"/>
        <v>1003.7439999999999</v>
      </c>
      <c r="DQ16" s="61">
        <f t="shared" si="8"/>
        <v>1004.9119999999999</v>
      </c>
      <c r="DR16" s="61">
        <f t="shared" si="9"/>
        <v>904.77600000000018</v>
      </c>
      <c r="DS16" s="61">
        <f t="shared" si="10"/>
        <v>885.40799999999979</v>
      </c>
      <c r="DV16" s="31">
        <f t="shared" si="11"/>
        <v>108.70591227180071</v>
      </c>
      <c r="DX16" s="62">
        <f t="shared" si="12"/>
        <v>931.69866666666667</v>
      </c>
      <c r="DZ16" s="4"/>
      <c r="EA16" s="5" t="s">
        <v>15</v>
      </c>
    </row>
    <row r="17" spans="1:131" x14ac:dyDescent="0.3">
      <c r="A17" s="53" t="s">
        <v>7</v>
      </c>
      <c r="B17" s="56">
        <v>18</v>
      </c>
      <c r="C17" s="56">
        <v>16</v>
      </c>
      <c r="D17" s="56">
        <v>24</v>
      </c>
      <c r="E17" s="56">
        <v>21</v>
      </c>
      <c r="F17" s="56">
        <v>15</v>
      </c>
      <c r="G17" s="56">
        <v>12</v>
      </c>
      <c r="H17" s="56">
        <v>15</v>
      </c>
      <c r="I17" s="56">
        <v>11</v>
      </c>
      <c r="J17" s="56">
        <v>18</v>
      </c>
      <c r="K17" s="56">
        <v>18</v>
      </c>
      <c r="L17" s="54"/>
      <c r="M17" s="56">
        <v>6</v>
      </c>
      <c r="N17" s="56">
        <v>10</v>
      </c>
      <c r="O17" s="56">
        <v>15</v>
      </c>
      <c r="P17" s="56">
        <v>4</v>
      </c>
      <c r="Q17" s="56">
        <v>11</v>
      </c>
      <c r="R17" s="56">
        <v>5</v>
      </c>
      <c r="S17" s="56">
        <v>7</v>
      </c>
      <c r="T17" s="56">
        <v>8</v>
      </c>
      <c r="U17" s="56">
        <v>13</v>
      </c>
      <c r="V17" s="56">
        <v>8</v>
      </c>
      <c r="W17" s="54"/>
      <c r="X17" s="56">
        <v>59</v>
      </c>
      <c r="Y17" s="56">
        <v>59</v>
      </c>
      <c r="Z17" s="56">
        <v>45</v>
      </c>
      <c r="AA17" s="56">
        <v>60</v>
      </c>
      <c r="AB17" s="56">
        <v>51</v>
      </c>
      <c r="AC17" s="56">
        <v>34</v>
      </c>
      <c r="AD17" s="56">
        <v>42</v>
      </c>
      <c r="AE17" s="56">
        <v>30</v>
      </c>
      <c r="AF17" s="56">
        <v>27</v>
      </c>
      <c r="AG17" s="56">
        <v>32</v>
      </c>
      <c r="AH17" s="54"/>
      <c r="AI17" s="56">
        <v>17</v>
      </c>
      <c r="AJ17" s="56">
        <v>26</v>
      </c>
      <c r="AK17" s="56">
        <v>28</v>
      </c>
      <c r="AL17" s="56">
        <v>21</v>
      </c>
      <c r="AM17" s="56">
        <v>13</v>
      </c>
      <c r="AN17" s="56">
        <v>17</v>
      </c>
      <c r="AO17" s="56">
        <v>23</v>
      </c>
      <c r="AP17" s="56">
        <v>21</v>
      </c>
      <c r="AQ17" s="56">
        <v>17</v>
      </c>
      <c r="AR17" s="56">
        <v>21</v>
      </c>
      <c r="AS17" s="54"/>
      <c r="AT17" s="56">
        <v>65</v>
      </c>
      <c r="AU17" s="56">
        <v>70</v>
      </c>
      <c r="AV17" s="56">
        <v>70</v>
      </c>
      <c r="AW17" s="56">
        <v>70</v>
      </c>
      <c r="AX17" s="56">
        <v>50</v>
      </c>
      <c r="AY17" s="56">
        <v>44</v>
      </c>
      <c r="AZ17" s="56">
        <v>38</v>
      </c>
      <c r="BA17" s="56">
        <v>33</v>
      </c>
      <c r="BB17" s="56">
        <v>40</v>
      </c>
      <c r="BC17" s="56">
        <v>35</v>
      </c>
      <c r="BD17" s="54"/>
      <c r="BE17" s="56">
        <v>26</v>
      </c>
      <c r="BF17" s="56">
        <v>35</v>
      </c>
      <c r="BG17" s="56">
        <v>28</v>
      </c>
      <c r="BH17" s="56">
        <v>20</v>
      </c>
      <c r="BI17" s="56">
        <v>22</v>
      </c>
      <c r="BJ17" s="56">
        <v>16</v>
      </c>
      <c r="BK17" s="56">
        <v>20</v>
      </c>
      <c r="BL17" s="56">
        <v>17</v>
      </c>
      <c r="BM17" s="56">
        <v>25</v>
      </c>
      <c r="BN17" s="56">
        <v>26</v>
      </c>
      <c r="BO17" s="54"/>
      <c r="BP17" s="56">
        <v>17</v>
      </c>
      <c r="BQ17" s="56">
        <v>9</v>
      </c>
      <c r="BR17" s="56">
        <v>17</v>
      </c>
      <c r="BS17" s="56">
        <v>16</v>
      </c>
      <c r="BT17" s="56">
        <v>7</v>
      </c>
      <c r="BU17" s="56">
        <v>6</v>
      </c>
      <c r="BV17" s="56">
        <v>4</v>
      </c>
      <c r="BW17" s="56">
        <v>12</v>
      </c>
      <c r="BX17" s="56">
        <v>7</v>
      </c>
      <c r="BY17" s="56">
        <v>8</v>
      </c>
      <c r="BZ17" s="54"/>
      <c r="CA17" s="56">
        <v>5</v>
      </c>
      <c r="CB17" s="56">
        <v>3</v>
      </c>
      <c r="CC17" s="56">
        <v>3</v>
      </c>
      <c r="CD17" s="56">
        <v>5</v>
      </c>
      <c r="CE17" s="56">
        <v>0</v>
      </c>
      <c r="CF17" s="56">
        <v>5</v>
      </c>
      <c r="CG17" s="56">
        <v>4</v>
      </c>
      <c r="CH17" s="56">
        <v>1</v>
      </c>
      <c r="CI17" s="56">
        <v>2</v>
      </c>
      <c r="CJ17" s="56">
        <v>2</v>
      </c>
      <c r="CK17" s="54"/>
      <c r="CL17" s="56">
        <v>60</v>
      </c>
      <c r="CM17" s="56">
        <v>83</v>
      </c>
      <c r="CN17" s="56">
        <v>59</v>
      </c>
      <c r="CO17" s="56">
        <v>79</v>
      </c>
      <c r="CP17" s="56">
        <v>69</v>
      </c>
      <c r="CQ17" s="56">
        <v>63</v>
      </c>
      <c r="CR17" s="56">
        <v>52</v>
      </c>
      <c r="CS17" s="56">
        <v>56</v>
      </c>
      <c r="CT17" s="56">
        <v>56</v>
      </c>
      <c r="CU17" s="56">
        <v>60</v>
      </c>
      <c r="CV17" s="54"/>
      <c r="CW17" s="56">
        <v>49</v>
      </c>
      <c r="CX17" s="56">
        <v>39</v>
      </c>
      <c r="CY17" s="56">
        <v>53</v>
      </c>
      <c r="CZ17" s="56">
        <v>44</v>
      </c>
      <c r="DA17" s="56">
        <v>23</v>
      </c>
      <c r="DB17" s="56">
        <v>18</v>
      </c>
      <c r="DC17" s="56">
        <v>29</v>
      </c>
      <c r="DD17" s="56">
        <v>28</v>
      </c>
      <c r="DE17" s="56">
        <v>23</v>
      </c>
      <c r="DF17" s="56">
        <v>24</v>
      </c>
      <c r="DJ17" s="56">
        <f t="shared" si="1"/>
        <v>770.92799999999988</v>
      </c>
      <c r="DK17" s="56">
        <f t="shared" si="2"/>
        <v>760.80799999999988</v>
      </c>
      <c r="DL17" s="56">
        <f t="shared" si="3"/>
        <v>829.12799999999993</v>
      </c>
      <c r="DM17" s="56">
        <f t="shared" si="4"/>
        <v>817.024</v>
      </c>
      <c r="DN17" s="56">
        <f t="shared" si="5"/>
        <v>706.92799999999988</v>
      </c>
      <c r="DO17" s="56">
        <f t="shared" si="6"/>
        <v>731.84800000000018</v>
      </c>
      <c r="DP17" s="56">
        <f t="shared" si="7"/>
        <v>713.39999999999986</v>
      </c>
      <c r="DQ17" s="61">
        <f t="shared" si="8"/>
        <v>674.34400000000005</v>
      </c>
      <c r="DR17" s="61">
        <f t="shared" si="9"/>
        <v>712.88</v>
      </c>
      <c r="DS17" s="61">
        <f t="shared" si="10"/>
        <v>670.41599999999994</v>
      </c>
      <c r="DV17" s="31">
        <f t="shared" si="11"/>
        <v>54.779154517024068</v>
      </c>
      <c r="DX17" s="62">
        <f t="shared" si="12"/>
        <v>685.88000000000011</v>
      </c>
      <c r="DZ17" t="s">
        <v>18</v>
      </c>
      <c r="EA17" s="12">
        <v>1</v>
      </c>
    </row>
    <row r="18" spans="1:131" x14ac:dyDescent="0.3">
      <c r="A18" s="53" t="s">
        <v>8</v>
      </c>
      <c r="B18" s="56">
        <v>9</v>
      </c>
      <c r="C18" s="56">
        <v>16</v>
      </c>
      <c r="D18" s="56">
        <v>24</v>
      </c>
      <c r="E18" s="56">
        <v>21</v>
      </c>
      <c r="F18" s="56">
        <v>17</v>
      </c>
      <c r="G18" s="56">
        <v>23</v>
      </c>
      <c r="H18" s="56">
        <v>8</v>
      </c>
      <c r="I18" s="56">
        <v>21</v>
      </c>
      <c r="J18" s="56">
        <v>19</v>
      </c>
      <c r="K18" s="56">
        <v>15</v>
      </c>
      <c r="L18" s="54"/>
      <c r="M18" s="56">
        <v>5</v>
      </c>
      <c r="N18" s="56">
        <v>8</v>
      </c>
      <c r="O18" s="56">
        <v>10</v>
      </c>
      <c r="P18" s="56">
        <v>3</v>
      </c>
      <c r="Q18" s="56">
        <v>3</v>
      </c>
      <c r="R18" s="56">
        <v>11</v>
      </c>
      <c r="S18" s="56">
        <v>6</v>
      </c>
      <c r="T18" s="56">
        <v>8</v>
      </c>
      <c r="U18" s="56">
        <v>3</v>
      </c>
      <c r="V18" s="56">
        <v>4</v>
      </c>
      <c r="W18" s="54"/>
      <c r="X18" s="56">
        <v>56</v>
      </c>
      <c r="Y18" s="56">
        <v>57</v>
      </c>
      <c r="Z18" s="56">
        <v>56</v>
      </c>
      <c r="AA18" s="56">
        <v>59</v>
      </c>
      <c r="AB18" s="56">
        <v>58</v>
      </c>
      <c r="AC18" s="56">
        <v>61</v>
      </c>
      <c r="AD18" s="56">
        <v>53</v>
      </c>
      <c r="AE18" s="56">
        <v>38</v>
      </c>
      <c r="AF18" s="56">
        <v>51</v>
      </c>
      <c r="AG18" s="56">
        <v>36</v>
      </c>
      <c r="AH18" s="54"/>
      <c r="AI18" s="56">
        <v>16</v>
      </c>
      <c r="AJ18" s="56">
        <v>22</v>
      </c>
      <c r="AK18" s="56">
        <v>20</v>
      </c>
      <c r="AL18" s="56">
        <v>30</v>
      </c>
      <c r="AM18" s="56">
        <v>21</v>
      </c>
      <c r="AN18" s="56">
        <v>15</v>
      </c>
      <c r="AO18" s="56">
        <v>16</v>
      </c>
      <c r="AP18" s="56">
        <v>14</v>
      </c>
      <c r="AQ18" s="56">
        <v>15</v>
      </c>
      <c r="AR18" s="56">
        <v>12</v>
      </c>
      <c r="AS18" s="54"/>
      <c r="AT18" s="56">
        <v>95</v>
      </c>
      <c r="AU18" s="56">
        <v>97</v>
      </c>
      <c r="AV18" s="56">
        <v>105</v>
      </c>
      <c r="AW18" s="56">
        <v>114</v>
      </c>
      <c r="AX18" s="56">
        <v>77</v>
      </c>
      <c r="AY18" s="56">
        <v>86</v>
      </c>
      <c r="AZ18" s="56">
        <v>84</v>
      </c>
      <c r="BA18" s="56">
        <v>75</v>
      </c>
      <c r="BB18" s="56">
        <v>77</v>
      </c>
      <c r="BC18" s="56">
        <v>56</v>
      </c>
      <c r="BD18" s="54"/>
      <c r="BE18" s="56">
        <v>22</v>
      </c>
      <c r="BF18" s="56">
        <v>16</v>
      </c>
      <c r="BG18" s="56">
        <v>44</v>
      </c>
      <c r="BH18" s="56">
        <v>38</v>
      </c>
      <c r="BI18" s="56">
        <v>21</v>
      </c>
      <c r="BJ18" s="56">
        <v>23</v>
      </c>
      <c r="BK18" s="56">
        <v>27</v>
      </c>
      <c r="BL18" s="56">
        <v>18</v>
      </c>
      <c r="BM18" s="56">
        <v>11</v>
      </c>
      <c r="BN18" s="56">
        <v>11</v>
      </c>
      <c r="BO18" s="54"/>
      <c r="BP18" s="56">
        <v>101</v>
      </c>
      <c r="BQ18" s="56">
        <v>93</v>
      </c>
      <c r="BR18" s="56">
        <v>86</v>
      </c>
      <c r="BS18" s="56">
        <v>51</v>
      </c>
      <c r="BT18" s="56">
        <v>47</v>
      </c>
      <c r="BU18" s="56">
        <v>45</v>
      </c>
      <c r="BV18" s="56">
        <v>41</v>
      </c>
      <c r="BW18" s="56">
        <v>35</v>
      </c>
      <c r="BX18" s="56">
        <v>34</v>
      </c>
      <c r="BY18" s="56">
        <v>45</v>
      </c>
      <c r="BZ18" s="54"/>
      <c r="CA18" s="56">
        <v>18</v>
      </c>
      <c r="CB18" s="56">
        <v>25</v>
      </c>
      <c r="CC18" s="56">
        <v>27</v>
      </c>
      <c r="CD18" s="56">
        <v>20</v>
      </c>
      <c r="CE18" s="56">
        <v>17</v>
      </c>
      <c r="CF18" s="56">
        <v>9</v>
      </c>
      <c r="CG18" s="56">
        <v>15</v>
      </c>
      <c r="CH18" s="56">
        <v>11</v>
      </c>
      <c r="CI18" s="56">
        <v>9</v>
      </c>
      <c r="CJ18" s="56">
        <v>9</v>
      </c>
      <c r="CK18" s="54"/>
      <c r="CL18" s="56">
        <v>33</v>
      </c>
      <c r="CM18" s="56">
        <v>28</v>
      </c>
      <c r="CN18" s="56">
        <v>22</v>
      </c>
      <c r="CO18" s="56">
        <v>24</v>
      </c>
      <c r="CP18" s="56">
        <v>23</v>
      </c>
      <c r="CQ18" s="56">
        <v>18</v>
      </c>
      <c r="CR18" s="56">
        <v>25</v>
      </c>
      <c r="CS18" s="56">
        <v>30</v>
      </c>
      <c r="CT18" s="56">
        <v>33</v>
      </c>
      <c r="CU18" s="56">
        <v>34</v>
      </c>
      <c r="CV18" s="54"/>
      <c r="CW18" s="56">
        <v>4</v>
      </c>
      <c r="CX18" s="56">
        <v>2</v>
      </c>
      <c r="CY18" s="56">
        <v>0</v>
      </c>
      <c r="CZ18" s="56">
        <v>1</v>
      </c>
      <c r="DA18" s="56">
        <v>0</v>
      </c>
      <c r="DB18" s="56">
        <v>1</v>
      </c>
      <c r="DC18" s="56">
        <v>0</v>
      </c>
      <c r="DD18" s="56">
        <v>2</v>
      </c>
      <c r="DE18" s="56">
        <v>1</v>
      </c>
      <c r="DF18" s="56">
        <v>3</v>
      </c>
      <c r="DJ18" s="56">
        <f t="shared" si="1"/>
        <v>748.34399999999982</v>
      </c>
      <c r="DK18" s="56">
        <f t="shared" si="2"/>
        <v>773.05599999999993</v>
      </c>
      <c r="DL18" s="56">
        <f t="shared" si="3"/>
        <v>832.41600000000005</v>
      </c>
      <c r="DM18" s="56">
        <f t="shared" si="4"/>
        <v>771.62400000000014</v>
      </c>
      <c r="DN18" s="56">
        <f t="shared" si="5"/>
        <v>654.904</v>
      </c>
      <c r="DO18" s="56">
        <f t="shared" si="6"/>
        <v>667.84800000000007</v>
      </c>
      <c r="DP18" s="56">
        <f t="shared" si="7"/>
        <v>662.55200000000013</v>
      </c>
      <c r="DQ18" s="61">
        <f t="shared" si="8"/>
        <v>660.56</v>
      </c>
      <c r="DR18" s="61">
        <f t="shared" si="9"/>
        <v>651.86400000000003</v>
      </c>
      <c r="DS18" s="61">
        <f t="shared" si="10"/>
        <v>601.08800000000019</v>
      </c>
      <c r="DV18" s="31">
        <f t="shared" si="11"/>
        <v>73.337428229913911</v>
      </c>
      <c r="DX18" s="62">
        <f t="shared" si="12"/>
        <v>637.83733333333339</v>
      </c>
    </row>
    <row r="19" spans="1:131" x14ac:dyDescent="0.3">
      <c r="A19" s="53" t="s">
        <v>9</v>
      </c>
      <c r="B19" s="56">
        <v>317</v>
      </c>
      <c r="C19" s="56">
        <v>307</v>
      </c>
      <c r="D19" s="56">
        <v>297</v>
      </c>
      <c r="E19" s="56">
        <v>298</v>
      </c>
      <c r="F19" s="56">
        <v>253</v>
      </c>
      <c r="G19" s="56">
        <v>290</v>
      </c>
      <c r="H19" s="56">
        <v>235</v>
      </c>
      <c r="I19" s="56">
        <v>241</v>
      </c>
      <c r="J19" s="56">
        <v>246</v>
      </c>
      <c r="K19" s="56">
        <v>189</v>
      </c>
      <c r="L19" s="54"/>
      <c r="M19" s="56">
        <v>93</v>
      </c>
      <c r="N19" s="56">
        <v>84</v>
      </c>
      <c r="O19" s="56">
        <v>89</v>
      </c>
      <c r="P19" s="56">
        <v>90</v>
      </c>
      <c r="Q19" s="56">
        <v>89</v>
      </c>
      <c r="R19" s="56">
        <v>80</v>
      </c>
      <c r="S19" s="56">
        <v>103</v>
      </c>
      <c r="T19" s="56">
        <v>79</v>
      </c>
      <c r="U19" s="56">
        <v>89</v>
      </c>
      <c r="V19" s="56">
        <v>106</v>
      </c>
      <c r="W19" s="54"/>
      <c r="X19" s="56">
        <v>368</v>
      </c>
      <c r="Y19" s="56">
        <v>370</v>
      </c>
      <c r="Z19" s="56">
        <v>390</v>
      </c>
      <c r="AA19" s="56">
        <v>368</v>
      </c>
      <c r="AB19" s="56">
        <v>321</v>
      </c>
      <c r="AC19" s="56">
        <v>293</v>
      </c>
      <c r="AD19" s="56">
        <v>323</v>
      </c>
      <c r="AE19" s="56">
        <v>317</v>
      </c>
      <c r="AF19" s="56">
        <v>255</v>
      </c>
      <c r="AG19" s="56">
        <v>239</v>
      </c>
      <c r="AH19" s="54"/>
      <c r="AI19" s="56">
        <v>138</v>
      </c>
      <c r="AJ19" s="56">
        <v>133</v>
      </c>
      <c r="AK19" s="56">
        <v>132</v>
      </c>
      <c r="AL19" s="56">
        <v>150</v>
      </c>
      <c r="AM19" s="56">
        <v>107</v>
      </c>
      <c r="AN19" s="56">
        <v>105</v>
      </c>
      <c r="AO19" s="56">
        <v>93</v>
      </c>
      <c r="AP19" s="56">
        <v>107</v>
      </c>
      <c r="AQ19" s="56">
        <v>112</v>
      </c>
      <c r="AR19" s="56">
        <v>105</v>
      </c>
      <c r="AS19" s="54"/>
      <c r="AT19" s="56">
        <v>214</v>
      </c>
      <c r="AU19" s="56">
        <v>275</v>
      </c>
      <c r="AV19" s="56">
        <v>244</v>
      </c>
      <c r="AW19" s="56">
        <v>249</v>
      </c>
      <c r="AX19" s="56">
        <v>250</v>
      </c>
      <c r="AY19" s="56">
        <v>256</v>
      </c>
      <c r="AZ19" s="56">
        <v>236</v>
      </c>
      <c r="BA19" s="56">
        <v>230</v>
      </c>
      <c r="BB19" s="56">
        <v>200</v>
      </c>
      <c r="BC19" s="56">
        <v>166</v>
      </c>
      <c r="BD19" s="54"/>
      <c r="BE19" s="56">
        <v>77</v>
      </c>
      <c r="BF19" s="56">
        <v>72</v>
      </c>
      <c r="BG19" s="56">
        <v>57</v>
      </c>
      <c r="BH19" s="56">
        <v>82</v>
      </c>
      <c r="BI19" s="56">
        <v>74</v>
      </c>
      <c r="BJ19" s="56">
        <v>67</v>
      </c>
      <c r="BK19" s="56">
        <v>67</v>
      </c>
      <c r="BL19" s="56">
        <v>58</v>
      </c>
      <c r="BM19" s="56">
        <v>61</v>
      </c>
      <c r="BN19" s="56">
        <v>52</v>
      </c>
      <c r="BO19" s="54"/>
      <c r="BP19" s="56">
        <v>64</v>
      </c>
      <c r="BQ19" s="56">
        <v>54</v>
      </c>
      <c r="BR19" s="56">
        <v>51</v>
      </c>
      <c r="BS19" s="56">
        <v>80</v>
      </c>
      <c r="BT19" s="56">
        <v>51</v>
      </c>
      <c r="BU19" s="56">
        <v>52</v>
      </c>
      <c r="BV19" s="56">
        <v>40</v>
      </c>
      <c r="BW19" s="56">
        <v>61</v>
      </c>
      <c r="BX19" s="56">
        <v>32</v>
      </c>
      <c r="BY19" s="56">
        <v>32</v>
      </c>
      <c r="BZ19" s="54"/>
      <c r="CA19" s="56">
        <v>15</v>
      </c>
      <c r="CB19" s="56">
        <v>8</v>
      </c>
      <c r="CC19" s="56">
        <v>9</v>
      </c>
      <c r="CD19" s="56">
        <v>10</v>
      </c>
      <c r="CE19" s="56">
        <v>7</v>
      </c>
      <c r="CF19" s="56">
        <v>6</v>
      </c>
      <c r="CG19" s="56">
        <v>5</v>
      </c>
      <c r="CH19" s="56">
        <v>7</v>
      </c>
      <c r="CI19" s="56">
        <v>8</v>
      </c>
      <c r="CJ19" s="56">
        <v>7</v>
      </c>
      <c r="CK19" s="54"/>
      <c r="CL19" s="56">
        <v>1004</v>
      </c>
      <c r="CM19" s="56">
        <v>992</v>
      </c>
      <c r="CN19" s="56">
        <v>1091</v>
      </c>
      <c r="CO19" s="56">
        <v>1014</v>
      </c>
      <c r="CP19" s="56">
        <v>1040</v>
      </c>
      <c r="CQ19" s="56">
        <v>1016</v>
      </c>
      <c r="CR19" s="56">
        <v>902</v>
      </c>
      <c r="CS19" s="56">
        <v>935</v>
      </c>
      <c r="CT19" s="56">
        <v>825</v>
      </c>
      <c r="CU19" s="56">
        <v>733</v>
      </c>
      <c r="CV19" s="54"/>
      <c r="CW19" s="56">
        <v>178</v>
      </c>
      <c r="CX19" s="56">
        <v>208</v>
      </c>
      <c r="CY19" s="56">
        <v>216</v>
      </c>
      <c r="CZ19" s="56">
        <v>217</v>
      </c>
      <c r="DA19" s="56">
        <v>238</v>
      </c>
      <c r="DB19" s="56">
        <v>237</v>
      </c>
      <c r="DC19" s="56">
        <v>249</v>
      </c>
      <c r="DD19" s="56">
        <v>280</v>
      </c>
      <c r="DE19" s="56">
        <v>289</v>
      </c>
      <c r="DF19" s="56">
        <v>286</v>
      </c>
      <c r="DJ19" s="56">
        <f t="shared" si="1"/>
        <v>5579.1280000000006</v>
      </c>
      <c r="DK19" s="56">
        <f t="shared" si="2"/>
        <v>5855.8480000000009</v>
      </c>
      <c r="DL19" s="56">
        <f t="shared" si="3"/>
        <v>6011.6080000000002</v>
      </c>
      <c r="DM19" s="56">
        <f t="shared" si="4"/>
        <v>6201.311999999999</v>
      </c>
      <c r="DN19" s="56">
        <f t="shared" si="5"/>
        <v>6159.32</v>
      </c>
      <c r="DO19" s="56">
        <f t="shared" si="6"/>
        <v>6130.8399999999992</v>
      </c>
      <c r="DP19" s="56">
        <f t="shared" si="7"/>
        <v>6205.5680000000011</v>
      </c>
      <c r="DQ19" s="61">
        <f t="shared" si="8"/>
        <v>6354.1279999999988</v>
      </c>
      <c r="DR19" s="61">
        <f t="shared" si="9"/>
        <v>6194.0159999999996</v>
      </c>
      <c r="DS19" s="61">
        <f t="shared" si="10"/>
        <v>6030.7759999999998</v>
      </c>
      <c r="DV19" s="31">
        <f t="shared" si="11"/>
        <v>219.87963999081109</v>
      </c>
      <c r="DX19" s="62">
        <f t="shared" si="12"/>
        <v>6192.9733333333324</v>
      </c>
      <c r="DZ19" s="8" t="s">
        <v>16</v>
      </c>
      <c r="EA19" s="9"/>
    </row>
    <row r="20" spans="1:131" x14ac:dyDescent="0.3">
      <c r="A20" s="63" t="s">
        <v>10</v>
      </c>
      <c r="B20" s="64">
        <v>12</v>
      </c>
      <c r="C20" s="64">
        <v>8</v>
      </c>
      <c r="D20" s="64">
        <v>13</v>
      </c>
      <c r="E20" s="64">
        <v>10</v>
      </c>
      <c r="F20" s="64">
        <v>9</v>
      </c>
      <c r="G20" s="64">
        <v>11</v>
      </c>
      <c r="H20" s="64">
        <v>10</v>
      </c>
      <c r="I20" s="64">
        <v>15</v>
      </c>
      <c r="J20" s="64">
        <v>10</v>
      </c>
      <c r="K20" s="64">
        <v>14</v>
      </c>
      <c r="L20" s="54"/>
      <c r="M20" s="64">
        <v>3</v>
      </c>
      <c r="N20" s="64">
        <v>3</v>
      </c>
      <c r="O20" s="64">
        <v>6</v>
      </c>
      <c r="P20" s="64">
        <v>1</v>
      </c>
      <c r="Q20" s="64">
        <v>2</v>
      </c>
      <c r="R20" s="64">
        <v>2</v>
      </c>
      <c r="S20" s="64">
        <v>4</v>
      </c>
      <c r="T20" s="64">
        <v>5</v>
      </c>
      <c r="U20" s="64">
        <v>6</v>
      </c>
      <c r="V20" s="64">
        <v>3</v>
      </c>
      <c r="W20" s="54"/>
      <c r="X20" s="64">
        <v>33</v>
      </c>
      <c r="Y20" s="64">
        <v>24</v>
      </c>
      <c r="Z20" s="64">
        <v>25</v>
      </c>
      <c r="AA20" s="64">
        <v>33</v>
      </c>
      <c r="AB20" s="64">
        <v>35</v>
      </c>
      <c r="AC20" s="64">
        <v>20</v>
      </c>
      <c r="AD20" s="64">
        <v>26</v>
      </c>
      <c r="AE20" s="64">
        <v>26</v>
      </c>
      <c r="AF20" s="64">
        <v>31</v>
      </c>
      <c r="AG20" s="64">
        <v>26</v>
      </c>
      <c r="AH20" s="54"/>
      <c r="AI20" s="64">
        <v>7</v>
      </c>
      <c r="AJ20" s="64">
        <v>7</v>
      </c>
      <c r="AK20" s="64">
        <v>6</v>
      </c>
      <c r="AL20" s="64">
        <v>8</v>
      </c>
      <c r="AM20" s="64">
        <v>5</v>
      </c>
      <c r="AN20" s="64">
        <v>6</v>
      </c>
      <c r="AO20" s="64">
        <v>7</v>
      </c>
      <c r="AP20" s="64">
        <v>4</v>
      </c>
      <c r="AQ20" s="64">
        <v>2</v>
      </c>
      <c r="AR20" s="64">
        <v>8</v>
      </c>
      <c r="AS20" s="54"/>
      <c r="AT20" s="64">
        <v>24</v>
      </c>
      <c r="AU20" s="64">
        <v>27</v>
      </c>
      <c r="AV20" s="64">
        <v>29</v>
      </c>
      <c r="AW20" s="64">
        <v>27</v>
      </c>
      <c r="AX20" s="64">
        <v>28</v>
      </c>
      <c r="AY20" s="64">
        <v>31</v>
      </c>
      <c r="AZ20" s="64">
        <v>27</v>
      </c>
      <c r="BA20" s="64">
        <v>19</v>
      </c>
      <c r="BB20" s="64">
        <v>43</v>
      </c>
      <c r="BC20" s="64">
        <v>27</v>
      </c>
      <c r="BD20" s="54"/>
      <c r="BE20" s="64">
        <v>6</v>
      </c>
      <c r="BF20" s="64">
        <v>2</v>
      </c>
      <c r="BG20" s="64">
        <v>3</v>
      </c>
      <c r="BH20" s="64">
        <v>1</v>
      </c>
      <c r="BI20" s="64">
        <v>4</v>
      </c>
      <c r="BJ20" s="64">
        <v>4</v>
      </c>
      <c r="BK20" s="64">
        <v>4</v>
      </c>
      <c r="BL20" s="64">
        <v>0</v>
      </c>
      <c r="BM20" s="64">
        <v>4</v>
      </c>
      <c r="BN20" s="64">
        <v>1</v>
      </c>
      <c r="BO20" s="54"/>
      <c r="BP20" s="64">
        <v>4</v>
      </c>
      <c r="BQ20" s="64">
        <v>4</v>
      </c>
      <c r="BR20" s="64">
        <v>4</v>
      </c>
      <c r="BS20" s="64">
        <v>5</v>
      </c>
      <c r="BT20" s="64">
        <v>5</v>
      </c>
      <c r="BU20" s="64">
        <v>5</v>
      </c>
      <c r="BV20" s="64">
        <v>0</v>
      </c>
      <c r="BW20" s="64">
        <v>6</v>
      </c>
      <c r="BX20" s="64">
        <v>3</v>
      </c>
      <c r="BY20" s="64">
        <v>5</v>
      </c>
      <c r="BZ20" s="54"/>
      <c r="CA20" s="64">
        <v>1</v>
      </c>
      <c r="CB20" s="64">
        <v>1</v>
      </c>
      <c r="CC20" s="64">
        <v>0</v>
      </c>
      <c r="CD20" s="64">
        <v>1</v>
      </c>
      <c r="CE20" s="64">
        <v>1</v>
      </c>
      <c r="CF20" s="64">
        <v>1</v>
      </c>
      <c r="CG20" s="64">
        <v>0</v>
      </c>
      <c r="CH20" s="64">
        <v>0</v>
      </c>
      <c r="CI20" s="64">
        <v>0</v>
      </c>
      <c r="CJ20" s="64">
        <v>0</v>
      </c>
      <c r="CK20" s="54"/>
      <c r="CL20" s="64">
        <v>14</v>
      </c>
      <c r="CM20" s="64">
        <v>17</v>
      </c>
      <c r="CN20" s="64">
        <v>31</v>
      </c>
      <c r="CO20" s="64">
        <v>21</v>
      </c>
      <c r="CP20" s="64">
        <v>17</v>
      </c>
      <c r="CQ20" s="64">
        <v>21</v>
      </c>
      <c r="CR20" s="64">
        <v>34</v>
      </c>
      <c r="CS20" s="64">
        <v>20</v>
      </c>
      <c r="CT20" s="64">
        <v>24</v>
      </c>
      <c r="CU20" s="64">
        <v>14</v>
      </c>
      <c r="CV20" s="54"/>
      <c r="CW20" s="64">
        <v>5</v>
      </c>
      <c r="CX20" s="64">
        <v>12</v>
      </c>
      <c r="CY20" s="64">
        <v>4</v>
      </c>
      <c r="CZ20" s="64">
        <v>2</v>
      </c>
      <c r="DA20" s="64">
        <v>4</v>
      </c>
      <c r="DB20" s="64">
        <v>7</v>
      </c>
      <c r="DC20" s="64">
        <v>1</v>
      </c>
      <c r="DD20" s="64">
        <v>2</v>
      </c>
      <c r="DE20" s="64">
        <v>5</v>
      </c>
      <c r="DF20" s="64">
        <v>4</v>
      </c>
      <c r="DJ20" s="64">
        <f t="shared" si="1"/>
        <v>230.85599999999999</v>
      </c>
      <c r="DK20" s="64">
        <f t="shared" si="2"/>
        <v>213.12800000000004</v>
      </c>
      <c r="DL20" s="64">
        <f t="shared" si="3"/>
        <v>241.96</v>
      </c>
      <c r="DM20" s="64">
        <f t="shared" si="4"/>
        <v>239.25599999999997</v>
      </c>
      <c r="DN20" s="64">
        <f t="shared" si="5"/>
        <v>256.99199999999996</v>
      </c>
      <c r="DO20" s="64">
        <f t="shared" si="6"/>
        <v>249.768</v>
      </c>
      <c r="DP20" s="64">
        <f t="shared" si="7"/>
        <v>249.29599999999996</v>
      </c>
      <c r="DQ20" s="66">
        <f t="shared" si="8"/>
        <v>250.40799999999999</v>
      </c>
      <c r="DR20" s="66">
        <f t="shared" si="9"/>
        <v>358.51200000000006</v>
      </c>
      <c r="DS20" s="66">
        <f t="shared" si="10"/>
        <v>321.81599999999997</v>
      </c>
      <c r="DV20" s="72">
        <f t="shared" si="11"/>
        <v>44.264216068714084</v>
      </c>
      <c r="DX20" s="73">
        <f t="shared" si="12"/>
        <v>310.24533333333335</v>
      </c>
      <c r="DZ20" s="7"/>
      <c r="EA20" s="5" t="s">
        <v>15</v>
      </c>
    </row>
    <row r="21" spans="1:131" x14ac:dyDescent="0.3">
      <c r="DZ21" t="s">
        <v>24</v>
      </c>
      <c r="EA21">
        <v>0.2</v>
      </c>
    </row>
    <row r="23" spans="1:131" ht="21" x14ac:dyDescent="0.4">
      <c r="A23" s="71" t="s">
        <v>247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</row>
    <row r="24" spans="1:131" x14ac:dyDescent="0.3">
      <c r="B24" s="128" t="s">
        <v>106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54"/>
      <c r="M24" s="128" t="s">
        <v>107</v>
      </c>
      <c r="N24" s="128"/>
      <c r="O24" s="128"/>
      <c r="P24" s="128"/>
      <c r="Q24" s="128"/>
      <c r="R24" s="128"/>
      <c r="S24" s="128"/>
      <c r="T24" s="128"/>
      <c r="U24" s="128"/>
      <c r="V24" s="128"/>
      <c r="W24" s="90"/>
      <c r="X24" s="128" t="s">
        <v>108</v>
      </c>
      <c r="Y24" s="128"/>
      <c r="Z24" s="128"/>
      <c r="AA24" s="128"/>
      <c r="AB24" s="128"/>
      <c r="AC24" s="128"/>
      <c r="AD24" s="128"/>
      <c r="AE24" s="128"/>
      <c r="AF24" s="128"/>
      <c r="AG24" s="128"/>
      <c r="AH24" s="54"/>
      <c r="AI24" s="128" t="s">
        <v>109</v>
      </c>
      <c r="AJ24" s="128"/>
      <c r="AK24" s="128"/>
      <c r="AL24" s="128"/>
      <c r="AM24" s="128"/>
      <c r="AN24" s="128"/>
      <c r="AO24" s="128"/>
      <c r="AP24" s="128"/>
      <c r="AQ24" s="128"/>
      <c r="AR24" s="128"/>
      <c r="AS24" s="90"/>
      <c r="AT24" s="128" t="s">
        <v>110</v>
      </c>
      <c r="AU24" s="128"/>
      <c r="AV24" s="128"/>
      <c r="AW24" s="128"/>
      <c r="AX24" s="128"/>
      <c r="AY24" s="128"/>
      <c r="AZ24" s="128"/>
      <c r="BA24" s="128"/>
      <c r="BB24" s="128"/>
      <c r="BC24" s="128"/>
      <c r="BD24" s="54"/>
      <c r="BE24" s="128" t="s">
        <v>111</v>
      </c>
      <c r="BF24" s="128"/>
      <c r="BG24" s="128"/>
      <c r="BH24" s="128"/>
      <c r="BI24" s="128"/>
      <c r="BJ24" s="128"/>
      <c r="BK24" s="128"/>
      <c r="BL24" s="128"/>
      <c r="BM24" s="128"/>
      <c r="BN24" s="128"/>
      <c r="BO24" s="90"/>
      <c r="BP24" s="128" t="s">
        <v>112</v>
      </c>
      <c r="BQ24" s="128"/>
      <c r="BR24" s="128"/>
      <c r="BS24" s="128"/>
      <c r="BT24" s="128"/>
      <c r="BU24" s="128"/>
      <c r="BV24" s="128"/>
      <c r="BW24" s="128"/>
      <c r="BX24" s="128"/>
      <c r="BY24" s="128"/>
      <c r="BZ24" s="54"/>
      <c r="CA24" s="128" t="s">
        <v>113</v>
      </c>
      <c r="CB24" s="128"/>
      <c r="CC24" s="128"/>
      <c r="CD24" s="128"/>
      <c r="CE24" s="128"/>
      <c r="CF24" s="128"/>
      <c r="CG24" s="128"/>
      <c r="CH24" s="128"/>
      <c r="CI24" s="128"/>
      <c r="CJ24" s="128"/>
      <c r="CK24" s="90"/>
      <c r="CL24" s="128" t="s">
        <v>114</v>
      </c>
      <c r="CM24" s="128"/>
      <c r="CN24" s="128"/>
      <c r="CO24" s="128"/>
      <c r="CP24" s="128"/>
      <c r="CQ24" s="128"/>
      <c r="CR24" s="128"/>
      <c r="CS24" s="128"/>
      <c r="CT24" s="128"/>
      <c r="CU24" s="128"/>
      <c r="CV24" s="54"/>
      <c r="CW24" s="128" t="s">
        <v>115</v>
      </c>
      <c r="CX24" s="128"/>
      <c r="CY24" s="128"/>
      <c r="CZ24" s="128"/>
      <c r="DA24" s="128"/>
      <c r="DB24" s="128"/>
      <c r="DC24" s="128"/>
      <c r="DD24" s="128"/>
      <c r="DE24" s="128"/>
      <c r="DF24" s="128"/>
      <c r="DZ24" s="4"/>
      <c r="EA24" s="5" t="s">
        <v>15</v>
      </c>
    </row>
    <row r="25" spans="1:131" x14ac:dyDescent="0.3">
      <c r="A25" s="7"/>
      <c r="B25" s="59">
        <v>2012</v>
      </c>
      <c r="C25" s="59">
        <v>2013</v>
      </c>
      <c r="D25" s="59">
        <v>2014</v>
      </c>
      <c r="E25" s="59">
        <v>2015</v>
      </c>
      <c r="F25" s="59">
        <v>2016</v>
      </c>
      <c r="G25" s="59">
        <v>2017</v>
      </c>
      <c r="H25" s="59">
        <v>2018</v>
      </c>
      <c r="I25" s="59">
        <v>2019</v>
      </c>
      <c r="J25" s="59">
        <v>2020</v>
      </c>
      <c r="K25" s="59">
        <v>2021</v>
      </c>
      <c r="L25" s="54"/>
      <c r="M25" s="59">
        <v>2012</v>
      </c>
      <c r="N25" s="59">
        <v>2013</v>
      </c>
      <c r="O25" s="59">
        <v>2014</v>
      </c>
      <c r="P25" s="59">
        <v>2015</v>
      </c>
      <c r="Q25" s="59">
        <v>2016</v>
      </c>
      <c r="R25" s="59">
        <v>2017</v>
      </c>
      <c r="S25" s="59">
        <v>2018</v>
      </c>
      <c r="T25" s="59">
        <v>2019</v>
      </c>
      <c r="U25" s="59">
        <v>2020</v>
      </c>
      <c r="V25" s="59">
        <v>2021</v>
      </c>
      <c r="W25" s="54"/>
      <c r="X25" s="59">
        <v>2012</v>
      </c>
      <c r="Y25" s="59">
        <v>2013</v>
      </c>
      <c r="Z25" s="59">
        <v>2014</v>
      </c>
      <c r="AA25" s="59">
        <v>2015</v>
      </c>
      <c r="AB25" s="59">
        <v>2016</v>
      </c>
      <c r="AC25" s="59">
        <v>2017</v>
      </c>
      <c r="AD25" s="59">
        <v>2018</v>
      </c>
      <c r="AE25" s="59">
        <v>2019</v>
      </c>
      <c r="AF25" s="59">
        <v>2020</v>
      </c>
      <c r="AG25" s="59">
        <v>2021</v>
      </c>
      <c r="AH25" s="54"/>
      <c r="AI25" s="59">
        <v>2012</v>
      </c>
      <c r="AJ25" s="59">
        <v>2013</v>
      </c>
      <c r="AK25" s="59">
        <v>2014</v>
      </c>
      <c r="AL25" s="59">
        <v>2015</v>
      </c>
      <c r="AM25" s="59">
        <v>2016</v>
      </c>
      <c r="AN25" s="59">
        <v>2017</v>
      </c>
      <c r="AO25" s="59">
        <v>2018</v>
      </c>
      <c r="AP25" s="59">
        <v>2019</v>
      </c>
      <c r="AQ25" s="59">
        <v>2020</v>
      </c>
      <c r="AR25" s="59">
        <v>2021</v>
      </c>
      <c r="AS25" s="54"/>
      <c r="AT25" s="59">
        <v>2012</v>
      </c>
      <c r="AU25" s="59">
        <v>2013</v>
      </c>
      <c r="AV25" s="59">
        <v>2014</v>
      </c>
      <c r="AW25" s="59">
        <v>2015</v>
      </c>
      <c r="AX25" s="59">
        <v>2016</v>
      </c>
      <c r="AY25" s="59">
        <v>2017</v>
      </c>
      <c r="AZ25" s="59">
        <v>2018</v>
      </c>
      <c r="BA25" s="59">
        <v>2019</v>
      </c>
      <c r="BB25" s="59">
        <v>2020</v>
      </c>
      <c r="BC25" s="59">
        <v>2021</v>
      </c>
      <c r="BD25" s="54"/>
      <c r="BE25" s="59">
        <v>2012</v>
      </c>
      <c r="BF25" s="59">
        <v>2013</v>
      </c>
      <c r="BG25" s="59">
        <v>2014</v>
      </c>
      <c r="BH25" s="59">
        <v>2015</v>
      </c>
      <c r="BI25" s="59">
        <v>2016</v>
      </c>
      <c r="BJ25" s="59">
        <v>2017</v>
      </c>
      <c r="BK25" s="59">
        <v>2018</v>
      </c>
      <c r="BL25" s="59">
        <v>2019</v>
      </c>
      <c r="BM25" s="59">
        <v>2020</v>
      </c>
      <c r="BN25" s="59">
        <v>2021</v>
      </c>
      <c r="BO25" s="54"/>
      <c r="BP25" s="59">
        <v>2012</v>
      </c>
      <c r="BQ25" s="59">
        <v>2013</v>
      </c>
      <c r="BR25" s="59">
        <v>2014</v>
      </c>
      <c r="BS25" s="59">
        <v>2015</v>
      </c>
      <c r="BT25" s="59">
        <v>2016</v>
      </c>
      <c r="BU25" s="59">
        <v>2017</v>
      </c>
      <c r="BV25" s="59">
        <v>2018</v>
      </c>
      <c r="BW25" s="59">
        <v>2019</v>
      </c>
      <c r="BX25" s="59">
        <v>2020</v>
      </c>
      <c r="BY25" s="59">
        <v>2021</v>
      </c>
      <c r="BZ25" s="54"/>
      <c r="CA25" s="59">
        <v>2012</v>
      </c>
      <c r="CB25" s="59">
        <v>2013</v>
      </c>
      <c r="CC25" s="59">
        <v>2014</v>
      </c>
      <c r="CD25" s="59">
        <v>2015</v>
      </c>
      <c r="CE25" s="59">
        <v>2016</v>
      </c>
      <c r="CF25" s="59">
        <v>2017</v>
      </c>
      <c r="CG25" s="59">
        <v>2018</v>
      </c>
      <c r="CH25" s="59">
        <v>2019</v>
      </c>
      <c r="CI25" s="59">
        <v>2020</v>
      </c>
      <c r="CJ25" s="59">
        <v>2021</v>
      </c>
      <c r="CK25" s="54"/>
      <c r="CL25" s="59">
        <v>2012</v>
      </c>
      <c r="CM25" s="59">
        <v>2013</v>
      </c>
      <c r="CN25" s="59">
        <v>2014</v>
      </c>
      <c r="CO25" s="59">
        <v>2015</v>
      </c>
      <c r="CP25" s="59">
        <v>2016</v>
      </c>
      <c r="CQ25" s="59">
        <v>2017</v>
      </c>
      <c r="CR25" s="59">
        <v>2018</v>
      </c>
      <c r="CS25" s="59">
        <v>2019</v>
      </c>
      <c r="CT25" s="59">
        <v>2020</v>
      </c>
      <c r="CU25" s="59">
        <v>2021</v>
      </c>
      <c r="CV25" s="54"/>
      <c r="CW25" s="59">
        <v>2012</v>
      </c>
      <c r="CX25" s="59">
        <v>2013</v>
      </c>
      <c r="CY25" s="59">
        <v>2014</v>
      </c>
      <c r="CZ25" s="59">
        <v>2015</v>
      </c>
      <c r="DA25" s="59">
        <v>2016</v>
      </c>
      <c r="DB25" s="59">
        <v>2017</v>
      </c>
      <c r="DC25" s="59">
        <v>2018</v>
      </c>
      <c r="DD25" s="59">
        <v>2019</v>
      </c>
      <c r="DE25" s="59">
        <v>2020</v>
      </c>
      <c r="DF25" s="59">
        <v>2021</v>
      </c>
      <c r="DZ25" t="s">
        <v>48</v>
      </c>
      <c r="EA25">
        <v>0.2</v>
      </c>
    </row>
    <row r="26" spans="1:131" x14ac:dyDescent="0.3">
      <c r="A26" s="53" t="s">
        <v>0</v>
      </c>
      <c r="B26" s="56">
        <v>6</v>
      </c>
      <c r="C26" s="56">
        <v>4</v>
      </c>
      <c r="D26" s="56">
        <v>2</v>
      </c>
      <c r="E26" s="56">
        <v>1</v>
      </c>
      <c r="F26" s="56">
        <v>5</v>
      </c>
      <c r="G26" s="56">
        <v>1</v>
      </c>
      <c r="H26" s="56">
        <v>2</v>
      </c>
      <c r="I26" s="56">
        <v>3</v>
      </c>
      <c r="J26" s="56">
        <v>3</v>
      </c>
      <c r="K26" s="56">
        <v>3</v>
      </c>
      <c r="L26" s="54"/>
      <c r="M26" s="56">
        <v>0</v>
      </c>
      <c r="N26" s="56">
        <v>2</v>
      </c>
      <c r="O26" s="56">
        <v>2</v>
      </c>
      <c r="P26" s="56">
        <v>0</v>
      </c>
      <c r="Q26" s="56">
        <v>4</v>
      </c>
      <c r="R26" s="56">
        <v>2</v>
      </c>
      <c r="S26" s="56">
        <v>4</v>
      </c>
      <c r="T26" s="56">
        <v>3</v>
      </c>
      <c r="U26" s="56">
        <v>4</v>
      </c>
      <c r="V26" s="56">
        <v>5</v>
      </c>
      <c r="W26" s="54"/>
      <c r="X26" s="56">
        <v>3</v>
      </c>
      <c r="Y26" s="56">
        <v>7</v>
      </c>
      <c r="Z26" s="56">
        <v>5</v>
      </c>
      <c r="AA26" s="56">
        <v>9</v>
      </c>
      <c r="AB26" s="56">
        <v>7</v>
      </c>
      <c r="AC26" s="56">
        <v>7</v>
      </c>
      <c r="AD26" s="56">
        <v>6</v>
      </c>
      <c r="AE26" s="56">
        <v>7</v>
      </c>
      <c r="AF26" s="56">
        <v>4</v>
      </c>
      <c r="AG26" s="56">
        <v>5</v>
      </c>
      <c r="AH26" s="54"/>
      <c r="AI26" s="56">
        <v>1</v>
      </c>
      <c r="AJ26" s="56">
        <v>6</v>
      </c>
      <c r="AK26" s="56">
        <v>5</v>
      </c>
      <c r="AL26" s="56">
        <v>4</v>
      </c>
      <c r="AM26" s="56">
        <v>4</v>
      </c>
      <c r="AN26" s="56">
        <v>2</v>
      </c>
      <c r="AO26" s="56">
        <v>6</v>
      </c>
      <c r="AP26" s="56">
        <v>11</v>
      </c>
      <c r="AQ26" s="56">
        <v>4</v>
      </c>
      <c r="AR26" s="56">
        <v>6</v>
      </c>
      <c r="AS26" s="54"/>
      <c r="AT26" s="56">
        <v>5</v>
      </c>
      <c r="AU26" s="56">
        <v>2</v>
      </c>
      <c r="AV26" s="56">
        <v>3</v>
      </c>
      <c r="AW26" s="56">
        <v>2</v>
      </c>
      <c r="AX26" s="56">
        <v>5</v>
      </c>
      <c r="AY26" s="56">
        <v>4</v>
      </c>
      <c r="AZ26" s="56">
        <v>5</v>
      </c>
      <c r="BA26" s="56">
        <v>8</v>
      </c>
      <c r="BB26" s="56">
        <v>5</v>
      </c>
      <c r="BC26" s="56">
        <v>1</v>
      </c>
      <c r="BD26" s="54"/>
      <c r="BE26" s="56">
        <v>7</v>
      </c>
      <c r="BF26" s="56">
        <v>0</v>
      </c>
      <c r="BG26" s="56">
        <v>0</v>
      </c>
      <c r="BH26" s="56">
        <v>0</v>
      </c>
      <c r="BI26" s="56">
        <v>2</v>
      </c>
      <c r="BJ26" s="56">
        <v>0</v>
      </c>
      <c r="BK26" s="56">
        <v>1</v>
      </c>
      <c r="BL26" s="56">
        <v>0</v>
      </c>
      <c r="BM26" s="56">
        <v>3</v>
      </c>
      <c r="BN26" s="56">
        <v>0</v>
      </c>
      <c r="BO26" s="54"/>
      <c r="BP26" s="56">
        <v>1</v>
      </c>
      <c r="BQ26" s="56">
        <v>0</v>
      </c>
      <c r="BR26" s="56">
        <v>1</v>
      </c>
      <c r="BS26" s="56">
        <v>1</v>
      </c>
      <c r="BT26" s="56">
        <v>0</v>
      </c>
      <c r="BU26" s="56">
        <v>1</v>
      </c>
      <c r="BV26" s="56">
        <v>0</v>
      </c>
      <c r="BW26" s="56">
        <v>0</v>
      </c>
      <c r="BX26" s="56">
        <v>0</v>
      </c>
      <c r="BY26" s="56">
        <v>0</v>
      </c>
      <c r="BZ26" s="54"/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6">
        <v>0</v>
      </c>
      <c r="CG26" s="56">
        <v>1</v>
      </c>
      <c r="CH26" s="56">
        <v>1</v>
      </c>
      <c r="CI26" s="56">
        <v>0</v>
      </c>
      <c r="CJ26" s="56">
        <v>0</v>
      </c>
      <c r="CK26" s="54"/>
      <c r="CL26" s="56">
        <v>3</v>
      </c>
      <c r="CM26" s="56">
        <v>1</v>
      </c>
      <c r="CN26" s="56">
        <v>2</v>
      </c>
      <c r="CO26" s="56">
        <v>8</v>
      </c>
      <c r="CP26" s="56">
        <v>8</v>
      </c>
      <c r="CQ26" s="56">
        <v>7</v>
      </c>
      <c r="CR26" s="56">
        <v>2</v>
      </c>
      <c r="CS26" s="56">
        <v>2</v>
      </c>
      <c r="CT26" s="56">
        <v>6</v>
      </c>
      <c r="CU26" s="56">
        <v>3</v>
      </c>
      <c r="CV26" s="54"/>
      <c r="CW26" s="56">
        <v>1</v>
      </c>
      <c r="CX26" s="56">
        <v>1</v>
      </c>
      <c r="CY26" s="56">
        <v>0</v>
      </c>
      <c r="CZ26" s="56">
        <v>0</v>
      </c>
      <c r="DA26" s="56">
        <v>2</v>
      </c>
      <c r="DB26" s="56">
        <v>2</v>
      </c>
      <c r="DC26" s="56">
        <v>2</v>
      </c>
      <c r="DD26" s="56">
        <v>6</v>
      </c>
      <c r="DE26" s="56">
        <v>0</v>
      </c>
      <c r="DF26" s="56">
        <v>1</v>
      </c>
    </row>
    <row r="27" spans="1:131" x14ac:dyDescent="0.3">
      <c r="A27" s="53" t="s">
        <v>1</v>
      </c>
      <c r="B27" s="56">
        <v>33</v>
      </c>
      <c r="C27" s="56">
        <v>31</v>
      </c>
      <c r="D27" s="56">
        <v>25</v>
      </c>
      <c r="E27" s="56">
        <v>29</v>
      </c>
      <c r="F27" s="56">
        <v>32</v>
      </c>
      <c r="G27" s="56">
        <v>26</v>
      </c>
      <c r="H27" s="56">
        <v>34</v>
      </c>
      <c r="I27" s="56">
        <v>30</v>
      </c>
      <c r="J27" s="56">
        <v>15</v>
      </c>
      <c r="K27" s="56">
        <v>34</v>
      </c>
      <c r="L27" s="54"/>
      <c r="M27" s="56">
        <v>11</v>
      </c>
      <c r="N27" s="56">
        <v>5</v>
      </c>
      <c r="O27" s="56">
        <v>8</v>
      </c>
      <c r="P27" s="56">
        <v>5</v>
      </c>
      <c r="Q27" s="56">
        <v>7</v>
      </c>
      <c r="R27" s="56">
        <v>6</v>
      </c>
      <c r="S27" s="56">
        <v>5</v>
      </c>
      <c r="T27" s="56">
        <v>5</v>
      </c>
      <c r="U27" s="56">
        <v>5</v>
      </c>
      <c r="V27" s="56">
        <v>13</v>
      </c>
      <c r="W27" s="54"/>
      <c r="X27" s="56">
        <v>27</v>
      </c>
      <c r="Y27" s="56">
        <v>31</v>
      </c>
      <c r="Z27" s="56">
        <v>28</v>
      </c>
      <c r="AA27" s="56">
        <v>39</v>
      </c>
      <c r="AB27" s="56">
        <v>31</v>
      </c>
      <c r="AC27" s="56">
        <v>40</v>
      </c>
      <c r="AD27" s="56">
        <v>29</v>
      </c>
      <c r="AE27" s="56">
        <v>43</v>
      </c>
      <c r="AF27" s="56">
        <v>35</v>
      </c>
      <c r="AG27" s="56">
        <v>28</v>
      </c>
      <c r="AH27" s="54"/>
      <c r="AI27" s="56">
        <v>9</v>
      </c>
      <c r="AJ27" s="56">
        <v>3</v>
      </c>
      <c r="AK27" s="56">
        <v>7</v>
      </c>
      <c r="AL27" s="56">
        <v>15</v>
      </c>
      <c r="AM27" s="56">
        <v>7</v>
      </c>
      <c r="AN27" s="56">
        <v>10</v>
      </c>
      <c r="AO27" s="56">
        <v>19</v>
      </c>
      <c r="AP27" s="56">
        <v>14</v>
      </c>
      <c r="AQ27" s="56">
        <v>11</v>
      </c>
      <c r="AR27" s="56">
        <v>8</v>
      </c>
      <c r="AS27" s="54"/>
      <c r="AT27" s="56">
        <v>9</v>
      </c>
      <c r="AU27" s="56">
        <v>7</v>
      </c>
      <c r="AV27" s="56">
        <v>6</v>
      </c>
      <c r="AW27" s="56">
        <v>7</v>
      </c>
      <c r="AX27" s="56">
        <v>8</v>
      </c>
      <c r="AY27" s="56">
        <v>9</v>
      </c>
      <c r="AZ27" s="56">
        <v>16</v>
      </c>
      <c r="BA27" s="56">
        <v>20</v>
      </c>
      <c r="BB27" s="56">
        <v>13</v>
      </c>
      <c r="BC27" s="56">
        <v>18</v>
      </c>
      <c r="BD27" s="54"/>
      <c r="BE27" s="56">
        <v>4</v>
      </c>
      <c r="BF27" s="56">
        <v>4</v>
      </c>
      <c r="BG27" s="56">
        <v>2</v>
      </c>
      <c r="BH27" s="56">
        <v>2</v>
      </c>
      <c r="BI27" s="56">
        <v>6</v>
      </c>
      <c r="BJ27" s="56">
        <v>6</v>
      </c>
      <c r="BK27" s="56">
        <v>5</v>
      </c>
      <c r="BL27" s="56">
        <v>6</v>
      </c>
      <c r="BM27" s="56">
        <v>7</v>
      </c>
      <c r="BN27" s="56">
        <v>7</v>
      </c>
      <c r="BO27" s="54"/>
      <c r="BP27" s="56">
        <v>1</v>
      </c>
      <c r="BQ27" s="56">
        <v>0</v>
      </c>
      <c r="BR27" s="56">
        <v>1</v>
      </c>
      <c r="BS27" s="56">
        <v>1</v>
      </c>
      <c r="BT27" s="56">
        <v>0</v>
      </c>
      <c r="BU27" s="56">
        <v>0</v>
      </c>
      <c r="BV27" s="56">
        <v>3</v>
      </c>
      <c r="BW27" s="56">
        <v>0</v>
      </c>
      <c r="BX27" s="56">
        <v>3</v>
      </c>
      <c r="BY27" s="56">
        <v>0</v>
      </c>
      <c r="BZ27" s="54"/>
      <c r="CA27" s="56">
        <v>0</v>
      </c>
      <c r="CB27" s="56">
        <v>1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1</v>
      </c>
      <c r="CI27" s="56">
        <v>1</v>
      </c>
      <c r="CJ27" s="56">
        <v>0</v>
      </c>
      <c r="CK27" s="54"/>
      <c r="CL27" s="56">
        <v>15</v>
      </c>
      <c r="CM27" s="56">
        <v>14</v>
      </c>
      <c r="CN27" s="56">
        <v>28</v>
      </c>
      <c r="CO27" s="56">
        <v>21</v>
      </c>
      <c r="CP27" s="56">
        <v>27</v>
      </c>
      <c r="CQ27" s="56">
        <v>22</v>
      </c>
      <c r="CR27" s="56">
        <v>22</v>
      </c>
      <c r="CS27" s="56">
        <v>20</v>
      </c>
      <c r="CT27" s="56">
        <v>35</v>
      </c>
      <c r="CU27" s="56">
        <v>35</v>
      </c>
      <c r="CV27" s="54"/>
      <c r="CW27" s="56">
        <v>3</v>
      </c>
      <c r="CX27" s="56">
        <v>3</v>
      </c>
      <c r="CY27" s="56">
        <v>2</v>
      </c>
      <c r="CZ27" s="56">
        <v>3</v>
      </c>
      <c r="DA27" s="56">
        <v>4</v>
      </c>
      <c r="DB27" s="56">
        <v>5</v>
      </c>
      <c r="DC27" s="56">
        <v>5</v>
      </c>
      <c r="DD27" s="56">
        <v>1</v>
      </c>
      <c r="DE27" s="56">
        <v>9</v>
      </c>
      <c r="DF27" s="56">
        <v>2</v>
      </c>
    </row>
    <row r="28" spans="1:131" x14ac:dyDescent="0.3">
      <c r="A28" s="53" t="s">
        <v>2</v>
      </c>
      <c r="B28" s="56">
        <v>26</v>
      </c>
      <c r="C28" s="56">
        <v>30</v>
      </c>
      <c r="D28" s="56">
        <v>38</v>
      </c>
      <c r="E28" s="56">
        <v>40</v>
      </c>
      <c r="F28" s="56">
        <v>41</v>
      </c>
      <c r="G28" s="56">
        <v>41</v>
      </c>
      <c r="H28" s="56">
        <v>57</v>
      </c>
      <c r="I28" s="56">
        <v>61</v>
      </c>
      <c r="J28" s="56">
        <v>49</v>
      </c>
      <c r="K28" s="56">
        <v>57</v>
      </c>
      <c r="L28" s="54"/>
      <c r="M28" s="56">
        <v>21</v>
      </c>
      <c r="N28" s="56">
        <v>9</v>
      </c>
      <c r="O28" s="56">
        <v>14</v>
      </c>
      <c r="P28" s="56">
        <v>11</v>
      </c>
      <c r="Q28" s="56">
        <v>15</v>
      </c>
      <c r="R28" s="56">
        <v>22</v>
      </c>
      <c r="S28" s="56">
        <v>20</v>
      </c>
      <c r="T28" s="56">
        <v>25</v>
      </c>
      <c r="U28" s="56">
        <v>25</v>
      </c>
      <c r="V28" s="56">
        <v>31</v>
      </c>
      <c r="W28" s="54"/>
      <c r="X28" s="56">
        <v>36</v>
      </c>
      <c r="Y28" s="56">
        <v>37</v>
      </c>
      <c r="Z28" s="56">
        <v>47</v>
      </c>
      <c r="AA28" s="56">
        <v>52</v>
      </c>
      <c r="AB28" s="56">
        <v>74</v>
      </c>
      <c r="AC28" s="56">
        <v>48</v>
      </c>
      <c r="AD28" s="56">
        <v>68</v>
      </c>
      <c r="AE28" s="56">
        <v>69</v>
      </c>
      <c r="AF28" s="56">
        <v>79</v>
      </c>
      <c r="AG28" s="56">
        <v>73</v>
      </c>
      <c r="AH28" s="54"/>
      <c r="AI28" s="56">
        <v>11</v>
      </c>
      <c r="AJ28" s="56">
        <v>6</v>
      </c>
      <c r="AK28" s="56">
        <v>11</v>
      </c>
      <c r="AL28" s="56">
        <v>5</v>
      </c>
      <c r="AM28" s="56">
        <v>23</v>
      </c>
      <c r="AN28" s="56">
        <v>13</v>
      </c>
      <c r="AO28" s="56">
        <v>16</v>
      </c>
      <c r="AP28" s="56">
        <v>23</v>
      </c>
      <c r="AQ28" s="56">
        <v>13</v>
      </c>
      <c r="AR28" s="56">
        <v>22</v>
      </c>
      <c r="AS28" s="54"/>
      <c r="AT28" s="56">
        <v>14</v>
      </c>
      <c r="AU28" s="56">
        <v>14</v>
      </c>
      <c r="AV28" s="56">
        <v>9</v>
      </c>
      <c r="AW28" s="56">
        <v>19</v>
      </c>
      <c r="AX28" s="56">
        <v>21</v>
      </c>
      <c r="AY28" s="56">
        <v>26</v>
      </c>
      <c r="AZ28" s="56">
        <v>42</v>
      </c>
      <c r="BA28" s="56">
        <v>22</v>
      </c>
      <c r="BB28" s="56">
        <v>41</v>
      </c>
      <c r="BC28" s="56">
        <v>41</v>
      </c>
      <c r="BD28" s="54"/>
      <c r="BE28" s="56">
        <v>3</v>
      </c>
      <c r="BF28" s="56">
        <v>0</v>
      </c>
      <c r="BG28" s="56">
        <v>1</v>
      </c>
      <c r="BH28" s="56">
        <v>0</v>
      </c>
      <c r="BI28" s="56">
        <v>5</v>
      </c>
      <c r="BJ28" s="56">
        <v>1</v>
      </c>
      <c r="BK28" s="56">
        <v>5</v>
      </c>
      <c r="BL28" s="56">
        <v>3</v>
      </c>
      <c r="BM28" s="56">
        <v>5</v>
      </c>
      <c r="BN28" s="56">
        <v>3</v>
      </c>
      <c r="BO28" s="54"/>
      <c r="BP28" s="56">
        <v>0</v>
      </c>
      <c r="BQ28" s="56">
        <v>1</v>
      </c>
      <c r="BR28" s="56">
        <v>0</v>
      </c>
      <c r="BS28" s="56">
        <v>2</v>
      </c>
      <c r="BT28" s="56">
        <v>1</v>
      </c>
      <c r="BU28" s="56">
        <v>2</v>
      </c>
      <c r="BV28" s="56">
        <v>3</v>
      </c>
      <c r="BW28" s="56">
        <v>3</v>
      </c>
      <c r="BX28" s="56">
        <v>2</v>
      </c>
      <c r="BY28" s="56">
        <v>1</v>
      </c>
      <c r="BZ28" s="54"/>
      <c r="CA28" s="56">
        <v>0</v>
      </c>
      <c r="CB28" s="56">
        <v>0</v>
      </c>
      <c r="CC28" s="56">
        <v>1</v>
      </c>
      <c r="CD28" s="56">
        <v>0</v>
      </c>
      <c r="CE28" s="56">
        <v>1</v>
      </c>
      <c r="CF28" s="56">
        <v>0</v>
      </c>
      <c r="CG28" s="56">
        <v>2</v>
      </c>
      <c r="CH28" s="56">
        <v>2</v>
      </c>
      <c r="CI28" s="56">
        <v>0</v>
      </c>
      <c r="CJ28" s="56">
        <v>0</v>
      </c>
      <c r="CK28" s="54"/>
      <c r="CL28" s="56">
        <v>12</v>
      </c>
      <c r="CM28" s="56">
        <v>7</v>
      </c>
      <c r="CN28" s="56">
        <v>15</v>
      </c>
      <c r="CO28" s="56">
        <v>19</v>
      </c>
      <c r="CP28" s="56">
        <v>20</v>
      </c>
      <c r="CQ28" s="56">
        <v>23</v>
      </c>
      <c r="CR28" s="56">
        <v>20</v>
      </c>
      <c r="CS28" s="56">
        <v>17</v>
      </c>
      <c r="CT28" s="56">
        <v>19</v>
      </c>
      <c r="CU28" s="56">
        <v>17</v>
      </c>
      <c r="CV28" s="54"/>
      <c r="CW28" s="56">
        <v>1</v>
      </c>
      <c r="CX28" s="56">
        <v>1</v>
      </c>
      <c r="CY28" s="56">
        <v>2</v>
      </c>
      <c r="CZ28" s="56">
        <v>3</v>
      </c>
      <c r="DA28" s="56">
        <v>3</v>
      </c>
      <c r="DB28" s="56">
        <v>2</v>
      </c>
      <c r="DC28" s="56">
        <v>4</v>
      </c>
      <c r="DD28" s="56">
        <v>7</v>
      </c>
      <c r="DE28" s="56">
        <v>10</v>
      </c>
      <c r="DF28" s="56">
        <v>5</v>
      </c>
    </row>
    <row r="29" spans="1:131" x14ac:dyDescent="0.3">
      <c r="A29" s="53" t="s">
        <v>3</v>
      </c>
      <c r="B29" s="56">
        <v>8</v>
      </c>
      <c r="C29" s="56">
        <v>10</v>
      </c>
      <c r="D29" s="56">
        <v>7</v>
      </c>
      <c r="E29" s="56">
        <v>12</v>
      </c>
      <c r="F29" s="56">
        <v>5</v>
      </c>
      <c r="G29" s="56">
        <v>8</v>
      </c>
      <c r="H29" s="56">
        <v>13</v>
      </c>
      <c r="I29" s="56">
        <v>10</v>
      </c>
      <c r="J29" s="56">
        <v>9</v>
      </c>
      <c r="K29" s="56">
        <v>10</v>
      </c>
      <c r="L29" s="54"/>
      <c r="M29" s="56">
        <v>4</v>
      </c>
      <c r="N29" s="56">
        <v>0</v>
      </c>
      <c r="O29" s="56">
        <v>1</v>
      </c>
      <c r="P29" s="56">
        <v>2</v>
      </c>
      <c r="Q29" s="56">
        <v>2</v>
      </c>
      <c r="R29" s="56">
        <v>4</v>
      </c>
      <c r="S29" s="56">
        <v>5</v>
      </c>
      <c r="T29" s="56">
        <v>2</v>
      </c>
      <c r="U29" s="56">
        <v>2</v>
      </c>
      <c r="V29" s="56">
        <v>1</v>
      </c>
      <c r="W29" s="54"/>
      <c r="X29" s="56">
        <v>18</v>
      </c>
      <c r="Y29" s="56">
        <v>14</v>
      </c>
      <c r="Z29" s="56">
        <v>13</v>
      </c>
      <c r="AA29" s="56">
        <v>16</v>
      </c>
      <c r="AB29" s="56">
        <v>11</v>
      </c>
      <c r="AC29" s="56">
        <v>13</v>
      </c>
      <c r="AD29" s="56">
        <v>24</v>
      </c>
      <c r="AE29" s="56">
        <v>18</v>
      </c>
      <c r="AF29" s="56">
        <v>20</v>
      </c>
      <c r="AG29" s="56">
        <v>21</v>
      </c>
      <c r="AH29" s="54"/>
      <c r="AI29" s="56">
        <v>2</v>
      </c>
      <c r="AJ29" s="56">
        <v>7</v>
      </c>
      <c r="AK29" s="56">
        <v>4</v>
      </c>
      <c r="AL29" s="56">
        <v>5</v>
      </c>
      <c r="AM29" s="56">
        <v>5</v>
      </c>
      <c r="AN29" s="56">
        <v>9</v>
      </c>
      <c r="AO29" s="56">
        <v>3</v>
      </c>
      <c r="AP29" s="56">
        <v>5</v>
      </c>
      <c r="AQ29" s="56">
        <v>3</v>
      </c>
      <c r="AR29" s="56">
        <v>4</v>
      </c>
      <c r="AS29" s="54"/>
      <c r="AT29" s="56">
        <v>9</v>
      </c>
      <c r="AU29" s="56">
        <v>11</v>
      </c>
      <c r="AV29" s="56">
        <v>10</v>
      </c>
      <c r="AW29" s="56">
        <v>3</v>
      </c>
      <c r="AX29" s="56">
        <v>14</v>
      </c>
      <c r="AY29" s="56">
        <v>15</v>
      </c>
      <c r="AZ29" s="56">
        <v>14</v>
      </c>
      <c r="BA29" s="56">
        <v>20</v>
      </c>
      <c r="BB29" s="56">
        <v>22</v>
      </c>
      <c r="BC29" s="56">
        <v>10</v>
      </c>
      <c r="BD29" s="54"/>
      <c r="BE29" s="56">
        <v>2</v>
      </c>
      <c r="BF29" s="56">
        <v>1</v>
      </c>
      <c r="BG29" s="56">
        <v>1</v>
      </c>
      <c r="BH29" s="56">
        <v>1</v>
      </c>
      <c r="BI29" s="56">
        <v>2</v>
      </c>
      <c r="BJ29" s="56">
        <v>2</v>
      </c>
      <c r="BK29" s="56">
        <v>3</v>
      </c>
      <c r="BL29" s="56">
        <v>1</v>
      </c>
      <c r="BM29" s="56">
        <v>1</v>
      </c>
      <c r="BN29" s="56">
        <v>1</v>
      </c>
      <c r="BO29" s="54"/>
      <c r="BP29" s="56">
        <v>2</v>
      </c>
      <c r="BQ29" s="56">
        <v>1</v>
      </c>
      <c r="BR29" s="56">
        <v>0</v>
      </c>
      <c r="BS29" s="56">
        <v>1</v>
      </c>
      <c r="BT29" s="56">
        <v>0</v>
      </c>
      <c r="BU29" s="56">
        <v>1</v>
      </c>
      <c r="BV29" s="56">
        <v>0</v>
      </c>
      <c r="BW29" s="56">
        <v>2</v>
      </c>
      <c r="BX29" s="56">
        <v>1</v>
      </c>
      <c r="BY29" s="56">
        <v>0</v>
      </c>
      <c r="BZ29" s="54"/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6">
        <v>0</v>
      </c>
      <c r="CG29" s="56">
        <v>0</v>
      </c>
      <c r="CH29" s="56">
        <v>0</v>
      </c>
      <c r="CI29" s="56">
        <v>0</v>
      </c>
      <c r="CJ29" s="56">
        <v>0</v>
      </c>
      <c r="CK29" s="54"/>
      <c r="CL29" s="56">
        <v>6</v>
      </c>
      <c r="CM29" s="56">
        <v>3</v>
      </c>
      <c r="CN29" s="56">
        <v>2</v>
      </c>
      <c r="CO29" s="56">
        <v>5</v>
      </c>
      <c r="CP29" s="56">
        <v>12</v>
      </c>
      <c r="CQ29" s="56">
        <v>4</v>
      </c>
      <c r="CR29" s="56">
        <v>10</v>
      </c>
      <c r="CS29" s="56">
        <v>7</v>
      </c>
      <c r="CT29" s="56">
        <v>9</v>
      </c>
      <c r="CU29" s="56">
        <v>11</v>
      </c>
      <c r="CV29" s="54"/>
      <c r="CW29" s="56">
        <v>1</v>
      </c>
      <c r="CX29" s="56">
        <v>0</v>
      </c>
      <c r="CY29" s="56">
        <v>0</v>
      </c>
      <c r="CZ29" s="56">
        <v>1</v>
      </c>
      <c r="DA29" s="56">
        <v>0</v>
      </c>
      <c r="DB29" s="56">
        <v>0</v>
      </c>
      <c r="DC29" s="56">
        <v>1</v>
      </c>
      <c r="DD29" s="56">
        <v>0</v>
      </c>
      <c r="DE29" s="56">
        <v>0</v>
      </c>
      <c r="DF29" s="56">
        <v>0</v>
      </c>
    </row>
    <row r="30" spans="1:131" x14ac:dyDescent="0.3">
      <c r="A30" s="53" t="s">
        <v>4</v>
      </c>
      <c r="B30" s="56">
        <v>137</v>
      </c>
      <c r="C30" s="56">
        <v>134</v>
      </c>
      <c r="D30" s="56">
        <v>142</v>
      </c>
      <c r="E30" s="56">
        <v>113</v>
      </c>
      <c r="F30" s="56">
        <v>113</v>
      </c>
      <c r="G30" s="56">
        <v>135</v>
      </c>
      <c r="H30" s="56">
        <v>206</v>
      </c>
      <c r="I30" s="56">
        <v>187</v>
      </c>
      <c r="J30" s="56">
        <v>133</v>
      </c>
      <c r="K30" s="56">
        <v>176</v>
      </c>
      <c r="L30" s="54"/>
      <c r="M30" s="56">
        <v>48</v>
      </c>
      <c r="N30" s="56">
        <v>40</v>
      </c>
      <c r="O30" s="56">
        <v>59</v>
      </c>
      <c r="P30" s="56">
        <v>58</v>
      </c>
      <c r="Q30" s="56">
        <v>45</v>
      </c>
      <c r="R30" s="56">
        <v>58</v>
      </c>
      <c r="S30" s="56">
        <v>62</v>
      </c>
      <c r="T30" s="56">
        <v>54</v>
      </c>
      <c r="U30" s="56">
        <v>72</v>
      </c>
      <c r="V30" s="56">
        <v>47</v>
      </c>
      <c r="W30" s="54"/>
      <c r="X30" s="56">
        <v>92</v>
      </c>
      <c r="Y30" s="56">
        <v>110</v>
      </c>
      <c r="Z30" s="56">
        <v>127</v>
      </c>
      <c r="AA30" s="56">
        <v>136</v>
      </c>
      <c r="AB30" s="56">
        <v>134</v>
      </c>
      <c r="AC30" s="56">
        <v>125</v>
      </c>
      <c r="AD30" s="56">
        <v>144</v>
      </c>
      <c r="AE30" s="56">
        <v>193</v>
      </c>
      <c r="AF30" s="56">
        <v>165</v>
      </c>
      <c r="AG30" s="56">
        <v>132</v>
      </c>
      <c r="AH30" s="54"/>
      <c r="AI30" s="56">
        <v>34</v>
      </c>
      <c r="AJ30" s="56">
        <v>35</v>
      </c>
      <c r="AK30" s="56">
        <v>48</v>
      </c>
      <c r="AL30" s="56">
        <v>36</v>
      </c>
      <c r="AM30" s="56">
        <v>37</v>
      </c>
      <c r="AN30" s="56">
        <v>55</v>
      </c>
      <c r="AO30" s="56">
        <v>58</v>
      </c>
      <c r="AP30" s="56">
        <v>44</v>
      </c>
      <c r="AQ30" s="56">
        <v>49</v>
      </c>
      <c r="AR30" s="56">
        <v>45</v>
      </c>
      <c r="AS30" s="54"/>
      <c r="AT30" s="56">
        <v>20</v>
      </c>
      <c r="AU30" s="56">
        <v>27</v>
      </c>
      <c r="AV30" s="56">
        <v>37</v>
      </c>
      <c r="AW30" s="56">
        <v>28</v>
      </c>
      <c r="AX30" s="56">
        <v>33</v>
      </c>
      <c r="AY30" s="56">
        <v>33</v>
      </c>
      <c r="AZ30" s="56">
        <v>48</v>
      </c>
      <c r="BA30" s="56">
        <v>40</v>
      </c>
      <c r="BB30" s="56">
        <v>41</v>
      </c>
      <c r="BC30" s="56">
        <v>48</v>
      </c>
      <c r="BD30" s="54"/>
      <c r="BE30" s="56">
        <v>3</v>
      </c>
      <c r="BF30" s="56">
        <v>6</v>
      </c>
      <c r="BG30" s="56">
        <v>8</v>
      </c>
      <c r="BH30" s="56">
        <v>5</v>
      </c>
      <c r="BI30" s="56">
        <v>3</v>
      </c>
      <c r="BJ30" s="56">
        <v>10</v>
      </c>
      <c r="BK30" s="56">
        <v>15</v>
      </c>
      <c r="BL30" s="56">
        <v>15</v>
      </c>
      <c r="BM30" s="56">
        <v>11</v>
      </c>
      <c r="BN30" s="56">
        <v>9</v>
      </c>
      <c r="BO30" s="54"/>
      <c r="BP30" s="56">
        <v>2</v>
      </c>
      <c r="BQ30" s="56">
        <v>6</v>
      </c>
      <c r="BR30" s="56">
        <v>0</v>
      </c>
      <c r="BS30" s="56">
        <v>1</v>
      </c>
      <c r="BT30" s="56">
        <v>4</v>
      </c>
      <c r="BU30" s="56">
        <v>2</v>
      </c>
      <c r="BV30" s="56">
        <v>2</v>
      </c>
      <c r="BW30" s="56">
        <v>0</v>
      </c>
      <c r="BX30" s="56">
        <v>3</v>
      </c>
      <c r="BY30" s="56">
        <v>2</v>
      </c>
      <c r="BZ30" s="54"/>
      <c r="CA30" s="56">
        <v>1</v>
      </c>
      <c r="CB30" s="56">
        <v>2</v>
      </c>
      <c r="CC30" s="56">
        <v>1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4"/>
      <c r="CL30" s="56">
        <v>93</v>
      </c>
      <c r="CM30" s="56">
        <v>123</v>
      </c>
      <c r="CN30" s="56">
        <v>133</v>
      </c>
      <c r="CO30" s="56">
        <v>119</v>
      </c>
      <c r="CP30" s="56">
        <v>102</v>
      </c>
      <c r="CQ30" s="56">
        <v>90</v>
      </c>
      <c r="CR30" s="56">
        <v>103</v>
      </c>
      <c r="CS30" s="56">
        <v>87</v>
      </c>
      <c r="CT30" s="56">
        <v>77</v>
      </c>
      <c r="CU30" s="56">
        <v>82</v>
      </c>
      <c r="CV30" s="54"/>
      <c r="CW30" s="56">
        <v>19</v>
      </c>
      <c r="CX30" s="56">
        <v>22</v>
      </c>
      <c r="CY30" s="56">
        <v>20</v>
      </c>
      <c r="CZ30" s="56">
        <v>20</v>
      </c>
      <c r="DA30" s="56">
        <v>25</v>
      </c>
      <c r="DB30" s="56">
        <v>29</v>
      </c>
      <c r="DC30" s="56">
        <v>17</v>
      </c>
      <c r="DD30" s="56">
        <v>18</v>
      </c>
      <c r="DE30" s="56">
        <v>23</v>
      </c>
      <c r="DF30" s="56">
        <v>25</v>
      </c>
    </row>
    <row r="31" spans="1:131" x14ac:dyDescent="0.3">
      <c r="A31" s="53" t="s">
        <v>5</v>
      </c>
      <c r="B31" s="56">
        <v>0</v>
      </c>
      <c r="C31" s="56">
        <v>1</v>
      </c>
      <c r="D31" s="56">
        <v>0</v>
      </c>
      <c r="E31" s="56">
        <v>0</v>
      </c>
      <c r="F31" s="56">
        <v>1</v>
      </c>
      <c r="G31" s="56">
        <v>1</v>
      </c>
      <c r="H31" s="56">
        <v>2</v>
      </c>
      <c r="I31" s="56">
        <v>2</v>
      </c>
      <c r="J31" s="56">
        <v>3</v>
      </c>
      <c r="K31" s="56">
        <v>6</v>
      </c>
      <c r="L31" s="54"/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4"/>
      <c r="X31" s="56">
        <v>10</v>
      </c>
      <c r="Y31" s="56">
        <v>4</v>
      </c>
      <c r="Z31" s="56">
        <v>2</v>
      </c>
      <c r="AA31" s="56">
        <v>5</v>
      </c>
      <c r="AB31" s="56">
        <v>4</v>
      </c>
      <c r="AC31" s="56">
        <v>3</v>
      </c>
      <c r="AD31" s="56">
        <v>5</v>
      </c>
      <c r="AE31" s="56">
        <v>5</v>
      </c>
      <c r="AF31" s="56">
        <v>8</v>
      </c>
      <c r="AG31" s="56">
        <v>14</v>
      </c>
      <c r="AH31" s="54"/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4"/>
      <c r="AT31" s="56">
        <v>3</v>
      </c>
      <c r="AU31" s="56">
        <v>2</v>
      </c>
      <c r="AV31" s="56">
        <v>2</v>
      </c>
      <c r="AW31" s="56">
        <v>2</v>
      </c>
      <c r="AX31" s="56">
        <v>0</v>
      </c>
      <c r="AY31" s="56">
        <v>0</v>
      </c>
      <c r="AZ31" s="56">
        <v>3</v>
      </c>
      <c r="BA31" s="56">
        <v>6</v>
      </c>
      <c r="BB31" s="56">
        <v>6</v>
      </c>
      <c r="BC31" s="56">
        <v>6</v>
      </c>
      <c r="BD31" s="54"/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4"/>
      <c r="BP31" s="56">
        <v>0</v>
      </c>
      <c r="BQ31" s="56">
        <v>0</v>
      </c>
      <c r="BR31" s="56">
        <v>0</v>
      </c>
      <c r="BS31" s="56">
        <v>0</v>
      </c>
      <c r="BT31" s="56">
        <v>1</v>
      </c>
      <c r="BU31" s="56">
        <v>0</v>
      </c>
      <c r="BV31" s="56">
        <v>0</v>
      </c>
      <c r="BW31" s="56">
        <v>0</v>
      </c>
      <c r="BX31" s="56">
        <v>1</v>
      </c>
      <c r="BY31" s="56">
        <v>0</v>
      </c>
      <c r="BZ31" s="54"/>
      <c r="CA31" s="56">
        <v>0</v>
      </c>
      <c r="CB31" s="56">
        <v>0</v>
      </c>
      <c r="CC31" s="56">
        <v>0</v>
      </c>
      <c r="CD31" s="56">
        <v>0</v>
      </c>
      <c r="CE31" s="56"/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4"/>
      <c r="CL31" s="56">
        <v>0</v>
      </c>
      <c r="CM31" s="56">
        <v>1</v>
      </c>
      <c r="CN31" s="56">
        <v>2</v>
      </c>
      <c r="CO31" s="56">
        <v>0</v>
      </c>
      <c r="CP31" s="56">
        <v>0</v>
      </c>
      <c r="CQ31" s="56">
        <v>1</v>
      </c>
      <c r="CR31" s="56">
        <v>4</v>
      </c>
      <c r="CS31" s="56">
        <v>1</v>
      </c>
      <c r="CT31" s="56">
        <v>4</v>
      </c>
      <c r="CU31" s="56">
        <v>2</v>
      </c>
      <c r="CV31" s="54"/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>
        <v>0</v>
      </c>
      <c r="DC31" s="56">
        <v>0</v>
      </c>
      <c r="DD31" s="56">
        <v>0</v>
      </c>
      <c r="DE31" s="56">
        <v>0</v>
      </c>
      <c r="DF31" s="56">
        <v>0</v>
      </c>
    </row>
    <row r="32" spans="1:131" x14ac:dyDescent="0.3">
      <c r="A32" s="53" t="s">
        <v>6</v>
      </c>
      <c r="B32" s="56">
        <v>40</v>
      </c>
      <c r="C32" s="56">
        <v>48</v>
      </c>
      <c r="D32" s="56">
        <v>38</v>
      </c>
      <c r="E32" s="56">
        <v>50</v>
      </c>
      <c r="F32" s="56">
        <v>47</v>
      </c>
      <c r="G32" s="56">
        <v>41</v>
      </c>
      <c r="H32" s="56">
        <v>54</v>
      </c>
      <c r="I32" s="56">
        <v>38</v>
      </c>
      <c r="J32" s="56">
        <v>50</v>
      </c>
      <c r="K32" s="56">
        <v>47</v>
      </c>
      <c r="L32" s="54"/>
      <c r="M32" s="56">
        <v>14</v>
      </c>
      <c r="N32" s="56">
        <v>9</v>
      </c>
      <c r="O32" s="56">
        <v>19</v>
      </c>
      <c r="P32" s="56">
        <v>16</v>
      </c>
      <c r="Q32" s="56">
        <v>21</v>
      </c>
      <c r="R32" s="56">
        <v>25</v>
      </c>
      <c r="S32" s="56">
        <v>18</v>
      </c>
      <c r="T32" s="56">
        <v>21</v>
      </c>
      <c r="U32" s="56">
        <v>19</v>
      </c>
      <c r="V32" s="56">
        <v>20</v>
      </c>
      <c r="W32" s="54"/>
      <c r="X32" s="56">
        <v>27</v>
      </c>
      <c r="Y32" s="56">
        <v>39</v>
      </c>
      <c r="Z32" s="56">
        <v>33</v>
      </c>
      <c r="AA32" s="56">
        <v>44</v>
      </c>
      <c r="AB32" s="56">
        <v>41</v>
      </c>
      <c r="AC32" s="56">
        <v>35</v>
      </c>
      <c r="AD32" s="56">
        <v>40</v>
      </c>
      <c r="AE32" s="56">
        <v>37</v>
      </c>
      <c r="AF32" s="56">
        <v>42</v>
      </c>
      <c r="AG32" s="56">
        <v>38</v>
      </c>
      <c r="AH32" s="54"/>
      <c r="AI32" s="56">
        <v>16</v>
      </c>
      <c r="AJ32" s="56">
        <v>9</v>
      </c>
      <c r="AK32" s="56">
        <v>16</v>
      </c>
      <c r="AL32" s="56">
        <v>17</v>
      </c>
      <c r="AM32" s="56">
        <v>13</v>
      </c>
      <c r="AN32" s="56">
        <v>17</v>
      </c>
      <c r="AO32" s="56">
        <v>13</v>
      </c>
      <c r="AP32" s="56">
        <v>16</v>
      </c>
      <c r="AQ32" s="56">
        <v>18</v>
      </c>
      <c r="AR32" s="56">
        <v>9</v>
      </c>
      <c r="AS32" s="54"/>
      <c r="AT32" s="56">
        <v>8</v>
      </c>
      <c r="AU32" s="56">
        <v>13</v>
      </c>
      <c r="AV32" s="56">
        <v>11</v>
      </c>
      <c r="AW32" s="56">
        <v>15</v>
      </c>
      <c r="AX32" s="56">
        <v>16</v>
      </c>
      <c r="AY32" s="56">
        <v>10</v>
      </c>
      <c r="AZ32" s="56">
        <v>7</v>
      </c>
      <c r="BA32" s="56">
        <v>11</v>
      </c>
      <c r="BB32" s="56">
        <v>24</v>
      </c>
      <c r="BC32" s="56">
        <v>12</v>
      </c>
      <c r="BD32" s="54"/>
      <c r="BE32" s="56">
        <v>1</v>
      </c>
      <c r="BF32" s="56">
        <v>3</v>
      </c>
      <c r="BG32" s="56">
        <v>5</v>
      </c>
      <c r="BH32" s="56">
        <v>6</v>
      </c>
      <c r="BI32" s="56">
        <v>3</v>
      </c>
      <c r="BJ32" s="56">
        <v>4</v>
      </c>
      <c r="BK32" s="56">
        <v>8</v>
      </c>
      <c r="BL32" s="56">
        <v>7</v>
      </c>
      <c r="BM32" s="56">
        <v>4</v>
      </c>
      <c r="BN32" s="56">
        <v>4</v>
      </c>
      <c r="BO32" s="54"/>
      <c r="BP32" s="56">
        <v>2</v>
      </c>
      <c r="BQ32" s="56">
        <v>1</v>
      </c>
      <c r="BR32" s="56">
        <v>1</v>
      </c>
      <c r="BS32" s="56">
        <v>2</v>
      </c>
      <c r="BT32" s="56">
        <v>1</v>
      </c>
      <c r="BU32" s="56">
        <v>0</v>
      </c>
      <c r="BV32" s="56">
        <v>3</v>
      </c>
      <c r="BW32" s="56">
        <v>2</v>
      </c>
      <c r="BX32" s="56">
        <v>0</v>
      </c>
      <c r="BY32" s="56">
        <v>0</v>
      </c>
      <c r="BZ32" s="54"/>
      <c r="CA32" s="56">
        <v>2</v>
      </c>
      <c r="CB32" s="56">
        <v>0</v>
      </c>
      <c r="CC32" s="56">
        <v>1</v>
      </c>
      <c r="CD32" s="56">
        <v>1</v>
      </c>
      <c r="CE32" s="56">
        <v>0</v>
      </c>
      <c r="CF32" s="56">
        <v>0</v>
      </c>
      <c r="CG32" s="56">
        <v>1</v>
      </c>
      <c r="CH32" s="56">
        <v>0</v>
      </c>
      <c r="CI32" s="56">
        <v>0</v>
      </c>
      <c r="CJ32" s="56">
        <v>0</v>
      </c>
      <c r="CK32" s="54"/>
      <c r="CL32" s="56">
        <v>43</v>
      </c>
      <c r="CM32" s="56">
        <v>52</v>
      </c>
      <c r="CN32" s="56">
        <v>56</v>
      </c>
      <c r="CO32" s="56">
        <v>64</v>
      </c>
      <c r="CP32" s="56">
        <v>66</v>
      </c>
      <c r="CQ32" s="56">
        <v>42</v>
      </c>
      <c r="CR32" s="56">
        <v>52</v>
      </c>
      <c r="CS32" s="56">
        <v>42</v>
      </c>
      <c r="CT32" s="56">
        <v>46</v>
      </c>
      <c r="CU32" s="56">
        <v>58</v>
      </c>
      <c r="CV32" s="54"/>
      <c r="CW32" s="56">
        <v>18</v>
      </c>
      <c r="CX32" s="56">
        <v>21</v>
      </c>
      <c r="CY32" s="56">
        <v>23</v>
      </c>
      <c r="CZ32" s="56">
        <v>19</v>
      </c>
      <c r="DA32" s="56">
        <v>8</v>
      </c>
      <c r="DB32" s="56">
        <v>23</v>
      </c>
      <c r="DC32" s="56">
        <v>19</v>
      </c>
      <c r="DD32" s="56">
        <v>18</v>
      </c>
      <c r="DE32" s="56">
        <v>13</v>
      </c>
      <c r="DF32" s="56">
        <v>14</v>
      </c>
    </row>
    <row r="33" spans="1:110" x14ac:dyDescent="0.3">
      <c r="A33" s="53" t="s">
        <v>7</v>
      </c>
      <c r="B33" s="56">
        <v>17</v>
      </c>
      <c r="C33" s="56">
        <v>17</v>
      </c>
      <c r="D33" s="56">
        <v>32</v>
      </c>
      <c r="E33" s="56">
        <v>21</v>
      </c>
      <c r="F33" s="56">
        <v>23</v>
      </c>
      <c r="G33" s="56">
        <v>29</v>
      </c>
      <c r="H33" s="56">
        <v>25</v>
      </c>
      <c r="I33" s="56">
        <v>31</v>
      </c>
      <c r="J33" s="56">
        <v>38</v>
      </c>
      <c r="K33" s="56">
        <v>34</v>
      </c>
      <c r="L33" s="54"/>
      <c r="M33" s="56">
        <v>14</v>
      </c>
      <c r="N33" s="56">
        <v>6</v>
      </c>
      <c r="O33" s="56">
        <v>18</v>
      </c>
      <c r="P33" s="56">
        <v>19</v>
      </c>
      <c r="Q33" s="56">
        <v>9</v>
      </c>
      <c r="R33" s="56">
        <v>21</v>
      </c>
      <c r="S33" s="56">
        <v>15</v>
      </c>
      <c r="T33" s="56">
        <v>18</v>
      </c>
      <c r="U33" s="56">
        <v>9</v>
      </c>
      <c r="V33" s="56">
        <v>12</v>
      </c>
      <c r="W33" s="54"/>
      <c r="X33" s="56">
        <v>28</v>
      </c>
      <c r="Y33" s="56">
        <v>26</v>
      </c>
      <c r="Z33" s="56">
        <v>31</v>
      </c>
      <c r="AA33" s="56">
        <v>37</v>
      </c>
      <c r="AB33" s="56">
        <v>43</v>
      </c>
      <c r="AC33" s="56">
        <v>42</v>
      </c>
      <c r="AD33" s="56">
        <v>32</v>
      </c>
      <c r="AE33" s="56">
        <v>27</v>
      </c>
      <c r="AF33" s="56">
        <v>53</v>
      </c>
      <c r="AG33" s="56">
        <v>35</v>
      </c>
      <c r="AH33" s="54"/>
      <c r="AI33" s="56">
        <v>14</v>
      </c>
      <c r="AJ33" s="56">
        <v>14</v>
      </c>
      <c r="AK33" s="56">
        <v>15</v>
      </c>
      <c r="AL33" s="56">
        <v>12</v>
      </c>
      <c r="AM33" s="56">
        <v>19</v>
      </c>
      <c r="AN33" s="56">
        <v>19</v>
      </c>
      <c r="AO33" s="56">
        <v>20</v>
      </c>
      <c r="AP33" s="56">
        <v>17</v>
      </c>
      <c r="AQ33" s="56">
        <v>15</v>
      </c>
      <c r="AR33" s="56">
        <v>13</v>
      </c>
      <c r="AS33" s="54"/>
      <c r="AT33" s="56">
        <v>13</v>
      </c>
      <c r="AU33" s="56">
        <v>7</v>
      </c>
      <c r="AV33" s="56">
        <v>10</v>
      </c>
      <c r="AW33" s="56">
        <v>10</v>
      </c>
      <c r="AX33" s="56">
        <v>11</v>
      </c>
      <c r="AY33" s="56">
        <v>15</v>
      </c>
      <c r="AZ33" s="56">
        <v>12</v>
      </c>
      <c r="BA33" s="56">
        <v>22</v>
      </c>
      <c r="BB33" s="56">
        <v>16</v>
      </c>
      <c r="BC33" s="56">
        <v>12</v>
      </c>
      <c r="BD33" s="54"/>
      <c r="BE33" s="56">
        <v>9</v>
      </c>
      <c r="BF33" s="56">
        <v>3</v>
      </c>
      <c r="BG33" s="56">
        <v>3</v>
      </c>
      <c r="BH33" s="56">
        <v>6</v>
      </c>
      <c r="BI33" s="56">
        <v>6</v>
      </c>
      <c r="BJ33" s="56">
        <v>10</v>
      </c>
      <c r="BK33" s="56">
        <v>11</v>
      </c>
      <c r="BL33" s="56">
        <v>9</v>
      </c>
      <c r="BM33" s="56">
        <v>12</v>
      </c>
      <c r="BN33" s="56">
        <v>5</v>
      </c>
      <c r="BO33" s="54"/>
      <c r="BP33" s="56">
        <v>0</v>
      </c>
      <c r="BQ33" s="56">
        <v>0</v>
      </c>
      <c r="BR33" s="56">
        <v>0</v>
      </c>
      <c r="BS33" s="56">
        <v>0</v>
      </c>
      <c r="BT33" s="56">
        <v>1</v>
      </c>
      <c r="BU33" s="56">
        <v>1</v>
      </c>
      <c r="BV33" s="56">
        <v>0</v>
      </c>
      <c r="BW33" s="56">
        <v>0</v>
      </c>
      <c r="BX33" s="56">
        <v>0</v>
      </c>
      <c r="BY33" s="56">
        <v>0</v>
      </c>
      <c r="BZ33" s="54"/>
      <c r="CA33" s="56">
        <v>0</v>
      </c>
      <c r="CB33" s="56">
        <v>0</v>
      </c>
      <c r="CC33" s="56">
        <v>1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4"/>
      <c r="CL33" s="56">
        <v>22</v>
      </c>
      <c r="CM33" s="56">
        <v>23</v>
      </c>
      <c r="CN33" s="56">
        <v>37</v>
      </c>
      <c r="CO33" s="56">
        <v>42</v>
      </c>
      <c r="CP33" s="56">
        <v>35</v>
      </c>
      <c r="CQ33" s="56">
        <v>56</v>
      </c>
      <c r="CR33" s="56">
        <v>45</v>
      </c>
      <c r="CS33" s="56">
        <v>37</v>
      </c>
      <c r="CT33" s="56">
        <v>36</v>
      </c>
      <c r="CU33" s="56">
        <v>41</v>
      </c>
      <c r="CV33" s="54"/>
      <c r="CW33" s="56">
        <v>14</v>
      </c>
      <c r="CX33" s="56">
        <v>10</v>
      </c>
      <c r="CY33" s="56">
        <v>14</v>
      </c>
      <c r="CZ33" s="56">
        <v>10</v>
      </c>
      <c r="DA33" s="56">
        <v>16</v>
      </c>
      <c r="DB33" s="56">
        <v>27</v>
      </c>
      <c r="DC33" s="56">
        <v>33</v>
      </c>
      <c r="DD33" s="56">
        <v>28</v>
      </c>
      <c r="DE33" s="56">
        <v>15</v>
      </c>
      <c r="DF33" s="56">
        <v>25</v>
      </c>
    </row>
    <row r="34" spans="1:110" x14ac:dyDescent="0.3">
      <c r="A34" s="53" t="s">
        <v>8</v>
      </c>
      <c r="B34" s="56">
        <v>2</v>
      </c>
      <c r="C34" s="56">
        <v>6</v>
      </c>
      <c r="D34" s="56">
        <v>2</v>
      </c>
      <c r="E34" s="56">
        <v>7</v>
      </c>
      <c r="F34" s="56">
        <v>12</v>
      </c>
      <c r="G34" s="56">
        <v>6</v>
      </c>
      <c r="H34" s="56">
        <v>6</v>
      </c>
      <c r="I34" s="56">
        <v>10</v>
      </c>
      <c r="J34" s="56">
        <v>13</v>
      </c>
      <c r="K34" s="56">
        <v>8</v>
      </c>
      <c r="L34" s="54"/>
      <c r="M34" s="56">
        <v>1</v>
      </c>
      <c r="N34" s="56">
        <v>4</v>
      </c>
      <c r="O34" s="56">
        <v>2</v>
      </c>
      <c r="P34" s="56">
        <v>2</v>
      </c>
      <c r="Q34" s="56">
        <v>4</v>
      </c>
      <c r="R34" s="56">
        <v>6</v>
      </c>
      <c r="S34" s="56">
        <v>7</v>
      </c>
      <c r="T34" s="56">
        <v>3</v>
      </c>
      <c r="U34" s="56">
        <v>5</v>
      </c>
      <c r="V34" s="56">
        <v>4</v>
      </c>
      <c r="W34" s="54"/>
      <c r="X34" s="56">
        <v>9</v>
      </c>
      <c r="Y34" s="56">
        <v>12</v>
      </c>
      <c r="Z34" s="56">
        <v>8</v>
      </c>
      <c r="AA34" s="56">
        <v>10</v>
      </c>
      <c r="AB34" s="56">
        <v>12</v>
      </c>
      <c r="AC34" s="56">
        <v>16</v>
      </c>
      <c r="AD34" s="56">
        <v>23</v>
      </c>
      <c r="AE34" s="56">
        <v>29</v>
      </c>
      <c r="AF34" s="56">
        <v>27</v>
      </c>
      <c r="AG34" s="56">
        <v>23</v>
      </c>
      <c r="AH34" s="54"/>
      <c r="AI34" s="56">
        <v>2</v>
      </c>
      <c r="AJ34" s="56">
        <v>3</v>
      </c>
      <c r="AK34" s="56">
        <v>3</v>
      </c>
      <c r="AL34" s="56">
        <v>3</v>
      </c>
      <c r="AM34" s="56">
        <v>4</v>
      </c>
      <c r="AN34" s="56">
        <v>4</v>
      </c>
      <c r="AO34" s="56">
        <v>7</v>
      </c>
      <c r="AP34" s="56">
        <v>15</v>
      </c>
      <c r="AQ34" s="56">
        <v>9</v>
      </c>
      <c r="AR34" s="56">
        <v>9</v>
      </c>
      <c r="AS34" s="54"/>
      <c r="AT34" s="56">
        <v>6</v>
      </c>
      <c r="AU34" s="56">
        <v>5</v>
      </c>
      <c r="AV34" s="56">
        <v>4</v>
      </c>
      <c r="AW34" s="56">
        <v>7</v>
      </c>
      <c r="AX34" s="56">
        <v>8</v>
      </c>
      <c r="AY34" s="56">
        <v>13</v>
      </c>
      <c r="AZ34" s="56">
        <v>10</v>
      </c>
      <c r="BA34" s="56">
        <v>17</v>
      </c>
      <c r="BB34" s="56">
        <v>18</v>
      </c>
      <c r="BC34" s="56">
        <v>25</v>
      </c>
      <c r="BD34" s="54"/>
      <c r="BE34" s="56">
        <v>0</v>
      </c>
      <c r="BF34" s="56">
        <v>1</v>
      </c>
      <c r="BG34" s="56">
        <v>1</v>
      </c>
      <c r="BH34" s="56">
        <v>0</v>
      </c>
      <c r="BI34" s="56">
        <v>2</v>
      </c>
      <c r="BJ34" s="56">
        <v>1</v>
      </c>
      <c r="BK34" s="56">
        <v>1</v>
      </c>
      <c r="BL34" s="56">
        <v>6</v>
      </c>
      <c r="BM34" s="56">
        <v>6</v>
      </c>
      <c r="BN34" s="56">
        <v>7</v>
      </c>
      <c r="BO34" s="54"/>
      <c r="BP34" s="56">
        <v>0</v>
      </c>
      <c r="BQ34" s="56">
        <v>0</v>
      </c>
      <c r="BR34" s="56">
        <v>1</v>
      </c>
      <c r="BS34" s="56">
        <v>0</v>
      </c>
      <c r="BT34" s="56">
        <v>1</v>
      </c>
      <c r="BU34" s="56">
        <v>0</v>
      </c>
      <c r="BV34" s="56">
        <v>0</v>
      </c>
      <c r="BW34" s="56">
        <v>2</v>
      </c>
      <c r="BX34" s="56">
        <v>0</v>
      </c>
      <c r="BY34" s="56">
        <v>1</v>
      </c>
      <c r="BZ34" s="54"/>
      <c r="CA34" s="56">
        <v>0</v>
      </c>
      <c r="CB34" s="56">
        <v>0</v>
      </c>
      <c r="CC34" s="56">
        <v>0</v>
      </c>
      <c r="CD34" s="56">
        <v>1</v>
      </c>
      <c r="CE34" s="56">
        <v>2</v>
      </c>
      <c r="CF34" s="56">
        <v>0</v>
      </c>
      <c r="CG34" s="56">
        <v>1</v>
      </c>
      <c r="CH34" s="56">
        <v>0</v>
      </c>
      <c r="CI34" s="56">
        <v>2</v>
      </c>
      <c r="CJ34" s="56">
        <v>0</v>
      </c>
      <c r="CK34" s="54"/>
      <c r="CL34" s="56">
        <v>4</v>
      </c>
      <c r="CM34" s="56">
        <v>2</v>
      </c>
      <c r="CN34" s="56">
        <v>5</v>
      </c>
      <c r="CO34" s="56">
        <v>5</v>
      </c>
      <c r="CP34" s="56">
        <v>13</v>
      </c>
      <c r="CQ34" s="56">
        <v>20</v>
      </c>
      <c r="CR34" s="56">
        <v>11</v>
      </c>
      <c r="CS34" s="56">
        <v>13</v>
      </c>
      <c r="CT34" s="56">
        <v>16</v>
      </c>
      <c r="CU34" s="56">
        <v>16</v>
      </c>
      <c r="CV34" s="54"/>
      <c r="CW34" s="56">
        <v>0</v>
      </c>
      <c r="CX34" s="56">
        <v>0</v>
      </c>
      <c r="CY34" s="56">
        <v>2</v>
      </c>
      <c r="CZ34" s="56">
        <v>0</v>
      </c>
      <c r="DA34" s="56">
        <v>2</v>
      </c>
      <c r="DB34" s="56">
        <v>1</v>
      </c>
      <c r="DC34" s="56">
        <v>1</v>
      </c>
      <c r="DD34" s="56">
        <v>2</v>
      </c>
      <c r="DE34" s="56">
        <v>1</v>
      </c>
      <c r="DF34" s="56">
        <v>1</v>
      </c>
    </row>
    <row r="35" spans="1:110" x14ac:dyDescent="0.3">
      <c r="A35" s="53" t="s">
        <v>9</v>
      </c>
      <c r="B35" s="56">
        <v>362</v>
      </c>
      <c r="C35" s="56">
        <v>348</v>
      </c>
      <c r="D35" s="56">
        <v>405</v>
      </c>
      <c r="E35" s="56">
        <v>428</v>
      </c>
      <c r="F35" s="56">
        <v>438</v>
      </c>
      <c r="G35" s="56">
        <v>461</v>
      </c>
      <c r="H35" s="56">
        <v>509</v>
      </c>
      <c r="I35" s="56">
        <v>491</v>
      </c>
      <c r="J35" s="56">
        <v>476</v>
      </c>
      <c r="K35" s="56">
        <v>542</v>
      </c>
      <c r="L35" s="54"/>
      <c r="M35" s="56">
        <v>114</v>
      </c>
      <c r="N35" s="56">
        <v>100</v>
      </c>
      <c r="O35" s="56">
        <v>105</v>
      </c>
      <c r="P35" s="56">
        <v>113</v>
      </c>
      <c r="Q35" s="56">
        <v>121</v>
      </c>
      <c r="R35" s="56">
        <v>105</v>
      </c>
      <c r="S35" s="56">
        <v>122</v>
      </c>
      <c r="T35" s="56">
        <v>116</v>
      </c>
      <c r="U35" s="56">
        <v>132</v>
      </c>
      <c r="V35" s="56">
        <v>129</v>
      </c>
      <c r="W35" s="54"/>
      <c r="X35" s="56">
        <v>234</v>
      </c>
      <c r="Y35" s="56">
        <v>251</v>
      </c>
      <c r="Z35" s="56">
        <v>229</v>
      </c>
      <c r="AA35" s="56">
        <v>252</v>
      </c>
      <c r="AB35" s="56">
        <v>279</v>
      </c>
      <c r="AC35" s="56">
        <v>279</v>
      </c>
      <c r="AD35" s="56">
        <v>304</v>
      </c>
      <c r="AE35" s="56">
        <v>313</v>
      </c>
      <c r="AF35" s="56">
        <v>309</v>
      </c>
      <c r="AG35" s="56">
        <v>344</v>
      </c>
      <c r="AH35" s="54"/>
      <c r="AI35" s="56">
        <v>59</v>
      </c>
      <c r="AJ35" s="56">
        <v>54</v>
      </c>
      <c r="AK35" s="56">
        <v>59</v>
      </c>
      <c r="AL35" s="56">
        <v>56</v>
      </c>
      <c r="AM35" s="56">
        <v>60</v>
      </c>
      <c r="AN35" s="56">
        <v>56</v>
      </c>
      <c r="AO35" s="56">
        <v>59</v>
      </c>
      <c r="AP35" s="56">
        <v>60</v>
      </c>
      <c r="AQ35" s="56">
        <v>68</v>
      </c>
      <c r="AR35" s="56">
        <v>68</v>
      </c>
      <c r="AS35" s="54"/>
      <c r="AT35" s="56">
        <v>45</v>
      </c>
      <c r="AU35" s="56">
        <v>44</v>
      </c>
      <c r="AV35" s="56">
        <v>52</v>
      </c>
      <c r="AW35" s="56">
        <v>33</v>
      </c>
      <c r="AX35" s="56">
        <v>50</v>
      </c>
      <c r="AY35" s="56">
        <v>54</v>
      </c>
      <c r="AZ35" s="56">
        <v>49</v>
      </c>
      <c r="BA35" s="56">
        <v>53</v>
      </c>
      <c r="BB35" s="56">
        <v>77</v>
      </c>
      <c r="BC35" s="56">
        <v>58</v>
      </c>
      <c r="BD35" s="54"/>
      <c r="BE35" s="56">
        <v>7</v>
      </c>
      <c r="BF35" s="56">
        <v>11</v>
      </c>
      <c r="BG35" s="56">
        <v>6</v>
      </c>
      <c r="BH35" s="56">
        <v>3</v>
      </c>
      <c r="BI35" s="56">
        <v>4</v>
      </c>
      <c r="BJ35" s="56">
        <v>7</v>
      </c>
      <c r="BK35" s="56">
        <v>10</v>
      </c>
      <c r="BL35" s="56">
        <v>9</v>
      </c>
      <c r="BM35" s="56">
        <v>15</v>
      </c>
      <c r="BN35" s="56">
        <v>16</v>
      </c>
      <c r="BO35" s="54"/>
      <c r="BP35" s="56">
        <v>2</v>
      </c>
      <c r="BQ35" s="56">
        <v>2</v>
      </c>
      <c r="BR35" s="56">
        <v>9</v>
      </c>
      <c r="BS35" s="56">
        <v>1</v>
      </c>
      <c r="BT35" s="56">
        <v>2</v>
      </c>
      <c r="BU35" s="56">
        <v>1</v>
      </c>
      <c r="BV35" s="56">
        <v>2</v>
      </c>
      <c r="BW35" s="56">
        <v>2</v>
      </c>
      <c r="BX35" s="56">
        <v>3</v>
      </c>
      <c r="BY35" s="56">
        <v>0</v>
      </c>
      <c r="BZ35" s="54"/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1</v>
      </c>
      <c r="CG35" s="56">
        <v>0</v>
      </c>
      <c r="CH35" s="56">
        <v>1</v>
      </c>
      <c r="CI35" s="56">
        <v>0</v>
      </c>
      <c r="CJ35" s="56">
        <v>0</v>
      </c>
      <c r="CK35" s="54"/>
      <c r="CL35" s="56">
        <v>553</v>
      </c>
      <c r="CM35" s="56">
        <v>718</v>
      </c>
      <c r="CN35" s="56">
        <v>717</v>
      </c>
      <c r="CO35" s="56">
        <v>791</v>
      </c>
      <c r="CP35" s="56">
        <v>838</v>
      </c>
      <c r="CQ35" s="56">
        <v>837</v>
      </c>
      <c r="CR35" s="56">
        <v>913</v>
      </c>
      <c r="CS35" s="56">
        <v>924</v>
      </c>
      <c r="CT35" s="56">
        <v>987</v>
      </c>
      <c r="CU35" s="56">
        <v>1001</v>
      </c>
      <c r="CV35" s="54"/>
      <c r="CW35" s="56">
        <v>87</v>
      </c>
      <c r="CX35" s="56">
        <v>99</v>
      </c>
      <c r="CY35" s="56">
        <v>138</v>
      </c>
      <c r="CZ35" s="56">
        <v>161</v>
      </c>
      <c r="DA35" s="56">
        <v>178</v>
      </c>
      <c r="DB35" s="56">
        <v>191</v>
      </c>
      <c r="DC35" s="56">
        <v>199</v>
      </c>
      <c r="DD35" s="56">
        <v>233</v>
      </c>
      <c r="DE35" s="56">
        <v>212</v>
      </c>
      <c r="DF35" s="56">
        <v>204</v>
      </c>
    </row>
    <row r="36" spans="1:110" x14ac:dyDescent="0.3">
      <c r="A36" s="63" t="s">
        <v>10</v>
      </c>
      <c r="B36" s="64">
        <v>7</v>
      </c>
      <c r="C36" s="64">
        <v>10</v>
      </c>
      <c r="D36" s="64">
        <v>5</v>
      </c>
      <c r="E36" s="64">
        <v>7</v>
      </c>
      <c r="F36" s="64">
        <v>7</v>
      </c>
      <c r="G36" s="64">
        <v>3</v>
      </c>
      <c r="H36" s="64">
        <v>4</v>
      </c>
      <c r="I36" s="64">
        <v>13</v>
      </c>
      <c r="J36" s="64">
        <v>15</v>
      </c>
      <c r="K36" s="64">
        <v>20</v>
      </c>
      <c r="L36" s="54"/>
      <c r="M36" s="64">
        <v>1</v>
      </c>
      <c r="N36" s="64">
        <v>1</v>
      </c>
      <c r="O36" s="64">
        <v>2</v>
      </c>
      <c r="P36" s="64">
        <v>1</v>
      </c>
      <c r="Q36" s="64">
        <v>4</v>
      </c>
      <c r="R36" s="64">
        <v>1</v>
      </c>
      <c r="S36" s="64">
        <v>3</v>
      </c>
      <c r="T36" s="64">
        <v>8</v>
      </c>
      <c r="U36" s="64">
        <v>2</v>
      </c>
      <c r="V36" s="64">
        <v>7</v>
      </c>
      <c r="W36" s="54"/>
      <c r="X36" s="64">
        <v>9</v>
      </c>
      <c r="Y36" s="64">
        <v>8</v>
      </c>
      <c r="Z36" s="64">
        <v>9</v>
      </c>
      <c r="AA36" s="64">
        <v>7</v>
      </c>
      <c r="AB36" s="64">
        <v>10</v>
      </c>
      <c r="AC36" s="64">
        <v>6</v>
      </c>
      <c r="AD36" s="64">
        <v>11</v>
      </c>
      <c r="AE36" s="64">
        <v>11</v>
      </c>
      <c r="AF36" s="64">
        <v>30</v>
      </c>
      <c r="AG36" s="64">
        <v>29</v>
      </c>
      <c r="AH36" s="54"/>
      <c r="AI36" s="64">
        <v>3</v>
      </c>
      <c r="AJ36" s="64">
        <v>0</v>
      </c>
      <c r="AK36" s="64">
        <v>5</v>
      </c>
      <c r="AL36" s="64">
        <v>3</v>
      </c>
      <c r="AM36" s="64">
        <v>1</v>
      </c>
      <c r="AN36" s="64">
        <v>4</v>
      </c>
      <c r="AO36" s="64">
        <v>3</v>
      </c>
      <c r="AP36" s="64">
        <v>4</v>
      </c>
      <c r="AQ36" s="64">
        <v>6</v>
      </c>
      <c r="AR36" s="64">
        <v>8</v>
      </c>
      <c r="AS36" s="54"/>
      <c r="AT36" s="64">
        <v>2</v>
      </c>
      <c r="AU36" s="64">
        <v>2</v>
      </c>
      <c r="AV36" s="64">
        <v>2</v>
      </c>
      <c r="AW36" s="64">
        <v>2</v>
      </c>
      <c r="AX36" s="64">
        <v>6</v>
      </c>
      <c r="AY36" s="64">
        <v>6</v>
      </c>
      <c r="AZ36" s="64">
        <v>3</v>
      </c>
      <c r="BA36" s="64">
        <v>4</v>
      </c>
      <c r="BB36" s="64">
        <v>11</v>
      </c>
      <c r="BC36" s="64">
        <v>9</v>
      </c>
      <c r="BD36" s="54"/>
      <c r="BE36" s="64">
        <v>0</v>
      </c>
      <c r="BF36" s="64">
        <v>1</v>
      </c>
      <c r="BG36" s="64">
        <v>1</v>
      </c>
      <c r="BH36" s="64">
        <v>1</v>
      </c>
      <c r="BI36" s="64">
        <v>0</v>
      </c>
      <c r="BJ36" s="64">
        <v>1</v>
      </c>
      <c r="BK36" s="64">
        <v>0</v>
      </c>
      <c r="BL36" s="64">
        <v>0</v>
      </c>
      <c r="BM36" s="64">
        <v>0</v>
      </c>
      <c r="BN36" s="64">
        <v>0</v>
      </c>
      <c r="BO36" s="54"/>
      <c r="BP36" s="64">
        <v>1</v>
      </c>
      <c r="BQ36" s="64">
        <v>0</v>
      </c>
      <c r="BR36" s="64">
        <v>0</v>
      </c>
      <c r="BS36" s="64">
        <v>0</v>
      </c>
      <c r="BT36" s="64">
        <v>0</v>
      </c>
      <c r="BU36" s="64">
        <v>0</v>
      </c>
      <c r="BV36" s="64">
        <v>0</v>
      </c>
      <c r="BW36" s="64">
        <v>0</v>
      </c>
      <c r="BX36" s="64">
        <v>0</v>
      </c>
      <c r="BY36" s="64">
        <v>1</v>
      </c>
      <c r="BZ36" s="54"/>
      <c r="CA36" s="64">
        <v>0</v>
      </c>
      <c r="CB36" s="64">
        <v>1</v>
      </c>
      <c r="CC36" s="64">
        <v>0</v>
      </c>
      <c r="CD36" s="64">
        <v>0</v>
      </c>
      <c r="CE36" s="64">
        <v>0</v>
      </c>
      <c r="CF36" s="64">
        <v>0</v>
      </c>
      <c r="CG36" s="64">
        <v>0</v>
      </c>
      <c r="CH36" s="64">
        <v>0</v>
      </c>
      <c r="CI36" s="64">
        <v>0</v>
      </c>
      <c r="CJ36" s="64">
        <v>0</v>
      </c>
      <c r="CK36" s="54"/>
      <c r="CL36" s="64">
        <v>2</v>
      </c>
      <c r="CM36" s="64">
        <v>0</v>
      </c>
      <c r="CN36" s="64">
        <v>3</v>
      </c>
      <c r="CO36" s="64">
        <v>11</v>
      </c>
      <c r="CP36" s="64">
        <v>15</v>
      </c>
      <c r="CQ36" s="64">
        <v>13</v>
      </c>
      <c r="CR36" s="64">
        <v>18</v>
      </c>
      <c r="CS36" s="64">
        <v>21</v>
      </c>
      <c r="CT36" s="64">
        <v>13</v>
      </c>
      <c r="CU36" s="64">
        <v>9</v>
      </c>
      <c r="CV36" s="54"/>
      <c r="CW36" s="64">
        <v>0</v>
      </c>
      <c r="CX36" s="64">
        <v>0</v>
      </c>
      <c r="CY36" s="64">
        <v>1</v>
      </c>
      <c r="CZ36" s="64">
        <v>3</v>
      </c>
      <c r="DA36" s="64">
        <v>0</v>
      </c>
      <c r="DB36" s="64">
        <v>8</v>
      </c>
      <c r="DC36" s="64">
        <v>3</v>
      </c>
      <c r="DD36" s="64">
        <v>3</v>
      </c>
      <c r="DE36" s="64">
        <v>4</v>
      </c>
      <c r="DF36" s="64">
        <v>1</v>
      </c>
    </row>
  </sheetData>
  <mergeCells count="21">
    <mergeCell ref="CL8:CU8"/>
    <mergeCell ref="M8:V8"/>
    <mergeCell ref="AI8:AR8"/>
    <mergeCell ref="BE8:BN8"/>
    <mergeCell ref="CA8:CJ8"/>
    <mergeCell ref="CW8:DF8"/>
    <mergeCell ref="DJ8:DS8"/>
    <mergeCell ref="B24:K24"/>
    <mergeCell ref="M24:V24"/>
    <mergeCell ref="X24:AG24"/>
    <mergeCell ref="AI24:AR24"/>
    <mergeCell ref="AT24:BC24"/>
    <mergeCell ref="BE24:BN24"/>
    <mergeCell ref="BP24:BY24"/>
    <mergeCell ref="CA24:CJ24"/>
    <mergeCell ref="CL24:CU24"/>
    <mergeCell ref="CW24:DF24"/>
    <mergeCell ref="B8:K8"/>
    <mergeCell ref="X8:AG8"/>
    <mergeCell ref="AT8:BC8"/>
    <mergeCell ref="BP8:BY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72D2-CDE1-4168-BBAB-52EF10E3768A}">
  <dimension ref="A6:DX35"/>
  <sheetViews>
    <sheetView topLeftCell="X12" workbookViewId="0">
      <selection activeCell="AH25" sqref="AH25"/>
    </sheetView>
  </sheetViews>
  <sheetFormatPr defaultRowHeight="14.4" x14ac:dyDescent="0.3"/>
  <cols>
    <col min="1" max="1" width="28.6640625" customWidth="1"/>
    <col min="12" max="12" width="3.33203125" customWidth="1"/>
    <col min="25" max="34" width="9.5546875" bestFit="1" customWidth="1"/>
    <col min="37" max="37" width="16.5546875" bestFit="1" customWidth="1"/>
    <col min="39" max="39" width="15.109375" bestFit="1" customWidth="1"/>
    <col min="41" max="41" width="20.5546875" bestFit="1" customWidth="1"/>
  </cols>
  <sheetData>
    <row r="6" spans="1:42" ht="21" x14ac:dyDescent="0.4">
      <c r="A6" s="71" t="s">
        <v>119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</row>
    <row r="7" spans="1:42" x14ac:dyDescent="0.3">
      <c r="B7" s="128" t="s">
        <v>56</v>
      </c>
      <c r="C7" s="128"/>
      <c r="D7" s="128"/>
      <c r="E7" s="128"/>
      <c r="F7" s="128"/>
      <c r="G7" s="128"/>
      <c r="H7" s="128"/>
      <c r="I7" s="128"/>
      <c r="J7" s="128"/>
      <c r="K7" s="128"/>
      <c r="L7" s="54"/>
      <c r="M7" s="128" t="s">
        <v>116</v>
      </c>
      <c r="N7" s="128"/>
      <c r="O7" s="128"/>
      <c r="P7" s="128"/>
      <c r="Q7" s="128"/>
      <c r="R7" s="128"/>
      <c r="S7" s="128"/>
      <c r="T7" s="128"/>
      <c r="U7" s="128"/>
      <c r="V7" s="128"/>
      <c r="Y7" s="127" t="s">
        <v>117</v>
      </c>
      <c r="Z7" s="127"/>
      <c r="AA7" s="127"/>
      <c r="AB7" s="127"/>
      <c r="AC7" s="127"/>
      <c r="AD7" s="127"/>
      <c r="AE7" s="127"/>
      <c r="AF7" s="127"/>
      <c r="AG7" s="127"/>
      <c r="AH7" s="127"/>
    </row>
    <row r="8" spans="1:42" x14ac:dyDescent="0.3">
      <c r="A8" s="7"/>
      <c r="B8" s="59">
        <v>2012</v>
      </c>
      <c r="C8" s="59">
        <v>2013</v>
      </c>
      <c r="D8" s="59">
        <v>2014</v>
      </c>
      <c r="E8" s="59">
        <v>2015</v>
      </c>
      <c r="F8" s="59">
        <v>2016</v>
      </c>
      <c r="G8" s="59">
        <v>2017</v>
      </c>
      <c r="H8" s="59">
        <v>2018</v>
      </c>
      <c r="I8" s="59">
        <v>2019</v>
      </c>
      <c r="J8" s="59">
        <v>2020</v>
      </c>
      <c r="K8" s="59">
        <v>2021</v>
      </c>
      <c r="L8" s="58"/>
      <c r="M8" s="59">
        <v>2012</v>
      </c>
      <c r="N8" s="59">
        <v>2013</v>
      </c>
      <c r="O8" s="59">
        <v>2014</v>
      </c>
      <c r="P8" s="59">
        <v>2015</v>
      </c>
      <c r="Q8" s="59">
        <v>2016</v>
      </c>
      <c r="R8" s="59">
        <v>2017</v>
      </c>
      <c r="S8" s="59">
        <v>2018</v>
      </c>
      <c r="T8" s="59">
        <v>2019</v>
      </c>
      <c r="U8" s="59">
        <v>2020</v>
      </c>
      <c r="V8" s="59">
        <v>2021</v>
      </c>
      <c r="Y8" s="59">
        <v>2012</v>
      </c>
      <c r="Z8" s="59">
        <v>2013</v>
      </c>
      <c r="AA8" s="59">
        <v>2014</v>
      </c>
      <c r="AB8" s="59">
        <v>2015</v>
      </c>
      <c r="AC8" s="59">
        <v>2016</v>
      </c>
      <c r="AD8" s="59">
        <v>2017</v>
      </c>
      <c r="AE8" s="59">
        <v>2018</v>
      </c>
      <c r="AF8" s="60">
        <v>2019</v>
      </c>
      <c r="AG8" s="60">
        <v>2020</v>
      </c>
      <c r="AH8" s="60">
        <v>2021</v>
      </c>
      <c r="AK8" s="67" t="s">
        <v>54</v>
      </c>
      <c r="AM8" s="60" t="s">
        <v>53</v>
      </c>
      <c r="AO8" s="10" t="s">
        <v>18</v>
      </c>
      <c r="AP8" s="11"/>
    </row>
    <row r="9" spans="1:42" x14ac:dyDescent="0.3">
      <c r="A9" s="53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  <c r="M9" s="56"/>
      <c r="N9" s="56"/>
      <c r="O9" s="56"/>
      <c r="P9" s="56"/>
      <c r="Q9" s="56"/>
      <c r="R9" s="56"/>
      <c r="S9" s="56"/>
      <c r="T9" s="56"/>
      <c r="U9" s="56"/>
      <c r="V9" s="56"/>
      <c r="Y9" s="55"/>
      <c r="Z9" s="55"/>
      <c r="AA9" s="55"/>
      <c r="AB9" s="55"/>
      <c r="AC9" s="55"/>
      <c r="AD9" s="55"/>
      <c r="AE9" s="55"/>
      <c r="AF9" s="61"/>
      <c r="AG9" s="61"/>
      <c r="AH9" s="61"/>
      <c r="AK9" s="31"/>
      <c r="AM9" s="62"/>
      <c r="AO9" s="4"/>
      <c r="AP9" s="5" t="s">
        <v>15</v>
      </c>
    </row>
    <row r="10" spans="1:42" x14ac:dyDescent="0.3">
      <c r="A10" s="53" t="s">
        <v>1</v>
      </c>
      <c r="B10" s="56">
        <v>28</v>
      </c>
      <c r="C10" s="56">
        <v>59</v>
      </c>
      <c r="D10" s="56">
        <v>69</v>
      </c>
      <c r="E10" s="56">
        <v>82</v>
      </c>
      <c r="F10" s="56">
        <v>104</v>
      </c>
      <c r="G10" s="56">
        <v>85</v>
      </c>
      <c r="H10" s="56">
        <v>98</v>
      </c>
      <c r="I10" s="56">
        <v>109</v>
      </c>
      <c r="J10" s="56">
        <v>86</v>
      </c>
      <c r="K10" s="56">
        <v>103</v>
      </c>
      <c r="L10" s="57"/>
      <c r="M10" s="56">
        <v>1</v>
      </c>
      <c r="N10" s="56">
        <v>12</v>
      </c>
      <c r="O10" s="56">
        <v>6</v>
      </c>
      <c r="P10" s="56">
        <v>10</v>
      </c>
      <c r="Q10" s="56">
        <v>10</v>
      </c>
      <c r="R10" s="56">
        <v>11</v>
      </c>
      <c r="S10" s="56">
        <v>11</v>
      </c>
      <c r="T10" s="56">
        <v>17</v>
      </c>
      <c r="U10" s="56">
        <v>18</v>
      </c>
      <c r="V10" s="56">
        <v>17</v>
      </c>
      <c r="Y10" s="55">
        <f>B10+(M10*$AP$10)</f>
        <v>29</v>
      </c>
      <c r="Z10" s="55">
        <f t="shared" ref="Z10:AH10" si="0">C10+(N10*$AP$10)</f>
        <v>71</v>
      </c>
      <c r="AA10" s="55">
        <f t="shared" si="0"/>
        <v>75</v>
      </c>
      <c r="AB10" s="55">
        <f t="shared" si="0"/>
        <v>92</v>
      </c>
      <c r="AC10" s="55">
        <f t="shared" si="0"/>
        <v>114</v>
      </c>
      <c r="AD10" s="55">
        <f t="shared" si="0"/>
        <v>96</v>
      </c>
      <c r="AE10" s="55">
        <f t="shared" si="0"/>
        <v>109</v>
      </c>
      <c r="AF10" s="61">
        <f t="shared" si="0"/>
        <v>126</v>
      </c>
      <c r="AG10" s="61">
        <f t="shared" si="0"/>
        <v>104</v>
      </c>
      <c r="AH10" s="61">
        <f t="shared" si="0"/>
        <v>120</v>
      </c>
      <c r="AK10" s="31">
        <f>STDEVA(Y10:AH10)</f>
        <v>28.956672614250557</v>
      </c>
      <c r="AM10" s="62">
        <f>AVERAGE(AF10:AH10)</f>
        <v>116.66666666666667</v>
      </c>
      <c r="AO10" t="s">
        <v>18</v>
      </c>
      <c r="AP10" s="12">
        <v>1</v>
      </c>
    </row>
    <row r="11" spans="1:42" x14ac:dyDescent="0.3">
      <c r="A11" s="53" t="s">
        <v>2</v>
      </c>
      <c r="B11" s="56">
        <v>104</v>
      </c>
      <c r="C11" s="56">
        <v>85</v>
      </c>
      <c r="D11" s="56">
        <v>77</v>
      </c>
      <c r="E11" s="56">
        <v>71</v>
      </c>
      <c r="F11" s="56">
        <v>84</v>
      </c>
      <c r="G11" s="56">
        <v>88</v>
      </c>
      <c r="H11" s="56">
        <v>73</v>
      </c>
      <c r="I11" s="56">
        <v>84</v>
      </c>
      <c r="J11" s="56">
        <v>81</v>
      </c>
      <c r="K11" s="56">
        <v>110</v>
      </c>
      <c r="L11" s="57"/>
      <c r="M11" s="56">
        <v>5</v>
      </c>
      <c r="N11" s="56">
        <v>8</v>
      </c>
      <c r="O11" s="56">
        <v>7</v>
      </c>
      <c r="P11" s="56">
        <v>6</v>
      </c>
      <c r="Q11" s="56">
        <v>5</v>
      </c>
      <c r="R11" s="56">
        <v>7</v>
      </c>
      <c r="S11" s="56">
        <v>6</v>
      </c>
      <c r="T11" s="56">
        <v>3</v>
      </c>
      <c r="U11" s="56">
        <v>6</v>
      </c>
      <c r="V11" s="56">
        <v>6</v>
      </c>
      <c r="Y11" s="55">
        <f t="shared" ref="Y11:Y18" si="1">B11+(M11*$AP$10)</f>
        <v>109</v>
      </c>
      <c r="Z11" s="55">
        <f t="shared" ref="Z11:Z18" si="2">C11+(N11*$AP$10)</f>
        <v>93</v>
      </c>
      <c r="AA11" s="55">
        <f t="shared" ref="AA11:AA18" si="3">D11+(O11*$AP$10)</f>
        <v>84</v>
      </c>
      <c r="AB11" s="55">
        <f t="shared" ref="AB11:AB18" si="4">E11+(P11*$AP$10)</f>
        <v>77</v>
      </c>
      <c r="AC11" s="55">
        <f t="shared" ref="AC11:AC18" si="5">F11+(Q11*$AP$10)</f>
        <v>89</v>
      </c>
      <c r="AD11" s="55">
        <f t="shared" ref="AD11:AD18" si="6">G11+(R11*$AP$10)</f>
        <v>95</v>
      </c>
      <c r="AE11" s="55">
        <f t="shared" ref="AE11:AE18" si="7">H11+(S11*$AP$10)</f>
        <v>79</v>
      </c>
      <c r="AF11" s="61">
        <f t="shared" ref="AF11:AF18" si="8">I11+(T11*$AP$10)</f>
        <v>87</v>
      </c>
      <c r="AG11" s="61">
        <f t="shared" ref="AG11:AG18" si="9">J11+(U11*$AP$10)</f>
        <v>87</v>
      </c>
      <c r="AH11" s="61">
        <f t="shared" ref="AH11:AH18" si="10">K11+(V11*$AP$10)</f>
        <v>116</v>
      </c>
      <c r="AK11" s="31">
        <f t="shared" ref="AK11:AK34" si="11">STDEVA(Y11:AH11)</f>
        <v>12.429355932182819</v>
      </c>
      <c r="AM11" s="62">
        <f t="shared" ref="AM11:AM34" si="12">AVERAGE(AF11:AH11)</f>
        <v>96.666666666666671</v>
      </c>
    </row>
    <row r="12" spans="1:42" x14ac:dyDescent="0.3">
      <c r="A12" s="53" t="s">
        <v>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  <c r="M12" s="56"/>
      <c r="N12" s="56"/>
      <c r="O12" s="56"/>
      <c r="P12" s="56"/>
      <c r="Q12" s="56"/>
      <c r="R12" s="56"/>
      <c r="S12" s="56"/>
      <c r="T12" s="56"/>
      <c r="U12" s="56"/>
      <c r="V12" s="56"/>
      <c r="Y12" s="55"/>
      <c r="Z12" s="55"/>
      <c r="AA12" s="55"/>
      <c r="AB12" s="55"/>
      <c r="AC12" s="55"/>
      <c r="AD12" s="55"/>
      <c r="AE12" s="55"/>
      <c r="AF12" s="61"/>
      <c r="AG12" s="61"/>
      <c r="AH12" s="61"/>
      <c r="AK12" s="31"/>
      <c r="AM12" s="62"/>
    </row>
    <row r="13" spans="1:42" x14ac:dyDescent="0.3">
      <c r="A13" s="53" t="s">
        <v>4</v>
      </c>
      <c r="B13" s="56">
        <v>549</v>
      </c>
      <c r="C13" s="56">
        <v>561</v>
      </c>
      <c r="D13" s="56">
        <v>525</v>
      </c>
      <c r="E13" s="56">
        <v>502</v>
      </c>
      <c r="F13" s="56">
        <v>506</v>
      </c>
      <c r="G13" s="56">
        <v>526</v>
      </c>
      <c r="H13" s="56">
        <v>526</v>
      </c>
      <c r="I13" s="56">
        <v>483</v>
      </c>
      <c r="J13" s="56">
        <v>484</v>
      </c>
      <c r="K13" s="56">
        <v>490</v>
      </c>
      <c r="L13" s="57"/>
      <c r="M13" s="56">
        <v>238</v>
      </c>
      <c r="N13" s="56">
        <v>227</v>
      </c>
      <c r="O13" s="56">
        <v>236</v>
      </c>
      <c r="P13" s="56">
        <v>326</v>
      </c>
      <c r="Q13" s="56">
        <v>417</v>
      </c>
      <c r="R13" s="56">
        <v>381</v>
      </c>
      <c r="S13" s="56">
        <v>344</v>
      </c>
      <c r="T13" s="56">
        <v>328</v>
      </c>
      <c r="U13" s="56">
        <v>294</v>
      </c>
      <c r="V13" s="56">
        <v>226</v>
      </c>
      <c r="Y13" s="55">
        <f t="shared" si="1"/>
        <v>787</v>
      </c>
      <c r="Z13" s="55">
        <f t="shared" si="2"/>
        <v>788</v>
      </c>
      <c r="AA13" s="55">
        <f t="shared" si="3"/>
        <v>761</v>
      </c>
      <c r="AB13" s="55">
        <f t="shared" si="4"/>
        <v>828</v>
      </c>
      <c r="AC13" s="55">
        <f t="shared" si="5"/>
        <v>923</v>
      </c>
      <c r="AD13" s="55">
        <f t="shared" si="6"/>
        <v>907</v>
      </c>
      <c r="AE13" s="55">
        <f t="shared" si="7"/>
        <v>870</v>
      </c>
      <c r="AF13" s="61">
        <f t="shared" si="8"/>
        <v>811</v>
      </c>
      <c r="AG13" s="61">
        <f t="shared" si="9"/>
        <v>778</v>
      </c>
      <c r="AH13" s="61">
        <f t="shared" si="10"/>
        <v>716</v>
      </c>
      <c r="AK13" s="31">
        <f t="shared" si="11"/>
        <v>65.744370270177669</v>
      </c>
      <c r="AM13" s="62">
        <f t="shared" si="12"/>
        <v>768.33333333333337</v>
      </c>
    </row>
    <row r="14" spans="1:42" x14ac:dyDescent="0.3">
      <c r="A14" s="53" t="s">
        <v>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6"/>
      <c r="N14" s="56"/>
      <c r="O14" s="56"/>
      <c r="P14" s="56"/>
      <c r="Q14" s="56"/>
      <c r="R14" s="56"/>
      <c r="S14" s="56"/>
      <c r="T14" s="56"/>
      <c r="U14" s="56"/>
      <c r="V14" s="56"/>
      <c r="Y14" s="55"/>
      <c r="Z14" s="55"/>
      <c r="AA14" s="55"/>
      <c r="AB14" s="55"/>
      <c r="AC14" s="55"/>
      <c r="AD14" s="55"/>
      <c r="AE14" s="55"/>
      <c r="AF14" s="61"/>
      <c r="AG14" s="61"/>
      <c r="AH14" s="61"/>
      <c r="AK14" s="31"/>
      <c r="AM14" s="62"/>
    </row>
    <row r="15" spans="1:42" x14ac:dyDescent="0.3">
      <c r="A15" s="53" t="s">
        <v>6</v>
      </c>
      <c r="B15" s="56">
        <v>45</v>
      </c>
      <c r="C15" s="56">
        <v>52</v>
      </c>
      <c r="D15" s="56">
        <v>44</v>
      </c>
      <c r="E15" s="56">
        <v>45</v>
      </c>
      <c r="F15" s="56">
        <v>43</v>
      </c>
      <c r="G15" s="56">
        <v>34</v>
      </c>
      <c r="H15" s="56">
        <v>35</v>
      </c>
      <c r="I15" s="56">
        <v>34</v>
      </c>
      <c r="J15" s="56">
        <v>32</v>
      </c>
      <c r="K15" s="56">
        <v>35</v>
      </c>
      <c r="L15" s="57"/>
      <c r="M15" s="56">
        <v>11</v>
      </c>
      <c r="N15" s="56">
        <v>18</v>
      </c>
      <c r="O15" s="56">
        <v>26</v>
      </c>
      <c r="P15" s="56">
        <v>18</v>
      </c>
      <c r="Q15" s="56">
        <v>20</v>
      </c>
      <c r="R15" s="56">
        <v>19</v>
      </c>
      <c r="S15" s="56">
        <v>23</v>
      </c>
      <c r="T15" s="56">
        <v>14</v>
      </c>
      <c r="U15" s="56">
        <v>18</v>
      </c>
      <c r="V15" s="56">
        <v>26</v>
      </c>
      <c r="Y15" s="55">
        <f t="shared" si="1"/>
        <v>56</v>
      </c>
      <c r="Z15" s="55">
        <f t="shared" si="2"/>
        <v>70</v>
      </c>
      <c r="AA15" s="55">
        <f t="shared" si="3"/>
        <v>70</v>
      </c>
      <c r="AB15" s="55">
        <f t="shared" si="4"/>
        <v>63</v>
      </c>
      <c r="AC15" s="55">
        <f t="shared" si="5"/>
        <v>63</v>
      </c>
      <c r="AD15" s="55">
        <f t="shared" si="6"/>
        <v>53</v>
      </c>
      <c r="AE15" s="55">
        <f t="shared" si="7"/>
        <v>58</v>
      </c>
      <c r="AF15" s="61">
        <f t="shared" si="8"/>
        <v>48</v>
      </c>
      <c r="AG15" s="61">
        <f t="shared" si="9"/>
        <v>50</v>
      </c>
      <c r="AH15" s="61">
        <f t="shared" si="10"/>
        <v>61</v>
      </c>
      <c r="AK15" s="31">
        <f t="shared" si="11"/>
        <v>7.6419892698171097</v>
      </c>
      <c r="AM15" s="62">
        <f t="shared" si="12"/>
        <v>53</v>
      </c>
    </row>
    <row r="16" spans="1:42" x14ac:dyDescent="0.3">
      <c r="A16" s="53" t="s">
        <v>7</v>
      </c>
      <c r="B16" s="56">
        <v>13</v>
      </c>
      <c r="C16" s="56">
        <v>20</v>
      </c>
      <c r="D16" s="56">
        <v>21</v>
      </c>
      <c r="E16" s="56">
        <v>57</v>
      </c>
      <c r="F16" s="56">
        <v>36</v>
      </c>
      <c r="G16" s="56">
        <v>55</v>
      </c>
      <c r="H16" s="56">
        <v>43</v>
      </c>
      <c r="I16" s="56">
        <v>42</v>
      </c>
      <c r="J16" s="56">
        <v>59</v>
      </c>
      <c r="K16" s="56">
        <v>79</v>
      </c>
      <c r="L16" s="57"/>
      <c r="M16" s="56">
        <v>7</v>
      </c>
      <c r="N16" s="56">
        <v>13</v>
      </c>
      <c r="O16" s="56">
        <v>12</v>
      </c>
      <c r="P16" s="56">
        <v>20</v>
      </c>
      <c r="Q16" s="56">
        <v>16</v>
      </c>
      <c r="R16" s="56">
        <v>36</v>
      </c>
      <c r="S16" s="56">
        <v>45</v>
      </c>
      <c r="T16" s="56">
        <v>47</v>
      </c>
      <c r="U16" s="56">
        <v>43</v>
      </c>
      <c r="V16" s="56">
        <v>54</v>
      </c>
      <c r="Y16" s="55">
        <f t="shared" si="1"/>
        <v>20</v>
      </c>
      <c r="Z16" s="55">
        <f t="shared" si="2"/>
        <v>33</v>
      </c>
      <c r="AA16" s="55">
        <f t="shared" si="3"/>
        <v>33</v>
      </c>
      <c r="AB16" s="55">
        <f t="shared" si="4"/>
        <v>77</v>
      </c>
      <c r="AC16" s="55">
        <f t="shared" si="5"/>
        <v>52</v>
      </c>
      <c r="AD16" s="55">
        <f t="shared" si="6"/>
        <v>91</v>
      </c>
      <c r="AE16" s="55">
        <f t="shared" si="7"/>
        <v>88</v>
      </c>
      <c r="AF16" s="61">
        <f t="shared" si="8"/>
        <v>89</v>
      </c>
      <c r="AG16" s="61">
        <f t="shared" si="9"/>
        <v>102</v>
      </c>
      <c r="AH16" s="61">
        <f t="shared" si="10"/>
        <v>133</v>
      </c>
      <c r="AK16" s="31">
        <f t="shared" si="11"/>
        <v>36.051814563671179</v>
      </c>
      <c r="AM16" s="62">
        <f t="shared" si="12"/>
        <v>108</v>
      </c>
    </row>
    <row r="17" spans="1:128" x14ac:dyDescent="0.3">
      <c r="A17" s="53" t="s">
        <v>8</v>
      </c>
      <c r="B17" s="56">
        <v>6</v>
      </c>
      <c r="C17" s="56">
        <v>13</v>
      </c>
      <c r="D17" s="56">
        <v>4</v>
      </c>
      <c r="E17" s="56">
        <v>18</v>
      </c>
      <c r="F17" s="56">
        <v>7</v>
      </c>
      <c r="G17" s="56">
        <v>20</v>
      </c>
      <c r="H17" s="56">
        <v>32</v>
      </c>
      <c r="I17" s="56">
        <v>54</v>
      </c>
      <c r="J17" s="56">
        <v>44</v>
      </c>
      <c r="K17" s="56">
        <v>58</v>
      </c>
      <c r="L17" s="57"/>
      <c r="M17" s="56">
        <v>7</v>
      </c>
      <c r="N17" s="56">
        <v>4</v>
      </c>
      <c r="O17" s="56">
        <v>7</v>
      </c>
      <c r="P17" s="56">
        <v>4</v>
      </c>
      <c r="Q17" s="56">
        <v>4</v>
      </c>
      <c r="R17" s="56">
        <v>12</v>
      </c>
      <c r="S17" s="56">
        <v>6</v>
      </c>
      <c r="T17" s="56">
        <v>7</v>
      </c>
      <c r="U17" s="56">
        <v>10</v>
      </c>
      <c r="V17" s="56">
        <v>7</v>
      </c>
      <c r="Y17" s="55">
        <f t="shared" si="1"/>
        <v>13</v>
      </c>
      <c r="Z17" s="55">
        <f t="shared" si="2"/>
        <v>17</v>
      </c>
      <c r="AA17" s="55">
        <f t="shared" si="3"/>
        <v>11</v>
      </c>
      <c r="AB17" s="55">
        <f t="shared" si="4"/>
        <v>22</v>
      </c>
      <c r="AC17" s="55">
        <f t="shared" si="5"/>
        <v>11</v>
      </c>
      <c r="AD17" s="55">
        <f t="shared" si="6"/>
        <v>32</v>
      </c>
      <c r="AE17" s="55">
        <f t="shared" si="7"/>
        <v>38</v>
      </c>
      <c r="AF17" s="61">
        <f t="shared" si="8"/>
        <v>61</v>
      </c>
      <c r="AG17" s="61">
        <f t="shared" si="9"/>
        <v>54</v>
      </c>
      <c r="AH17" s="61">
        <f t="shared" si="10"/>
        <v>65</v>
      </c>
      <c r="AK17" s="31">
        <f t="shared" si="11"/>
        <v>21.12502465481796</v>
      </c>
      <c r="AM17" s="62">
        <f t="shared" si="12"/>
        <v>60</v>
      </c>
    </row>
    <row r="18" spans="1:128" x14ac:dyDescent="0.3">
      <c r="A18" s="53" t="s">
        <v>9</v>
      </c>
      <c r="B18" s="56">
        <v>798</v>
      </c>
      <c r="C18" s="56">
        <v>689</v>
      </c>
      <c r="D18" s="56">
        <v>702</v>
      </c>
      <c r="E18" s="56">
        <v>645</v>
      </c>
      <c r="F18" s="56">
        <v>623</v>
      </c>
      <c r="G18" s="56">
        <v>680</v>
      </c>
      <c r="H18" s="56">
        <v>665</v>
      </c>
      <c r="I18" s="56">
        <v>596</v>
      </c>
      <c r="J18" s="56">
        <v>623</v>
      </c>
      <c r="K18" s="56">
        <v>613</v>
      </c>
      <c r="L18" s="57"/>
      <c r="M18" s="56">
        <v>680</v>
      </c>
      <c r="N18" s="56">
        <v>718</v>
      </c>
      <c r="O18" s="56">
        <v>824</v>
      </c>
      <c r="P18" s="56">
        <v>715</v>
      </c>
      <c r="Q18" s="56">
        <v>769</v>
      </c>
      <c r="R18" s="56">
        <v>696</v>
      </c>
      <c r="S18" s="56">
        <v>692</v>
      </c>
      <c r="T18" s="56">
        <v>642</v>
      </c>
      <c r="U18" s="56">
        <v>752</v>
      </c>
      <c r="V18" s="56">
        <v>837</v>
      </c>
      <c r="Y18" s="55">
        <f t="shared" si="1"/>
        <v>1478</v>
      </c>
      <c r="Z18" s="55">
        <f t="shared" si="2"/>
        <v>1407</v>
      </c>
      <c r="AA18" s="55">
        <f t="shared" si="3"/>
        <v>1526</v>
      </c>
      <c r="AB18" s="55">
        <f t="shared" si="4"/>
        <v>1360</v>
      </c>
      <c r="AC18" s="55">
        <f t="shared" si="5"/>
        <v>1392</v>
      </c>
      <c r="AD18" s="55">
        <f t="shared" si="6"/>
        <v>1376</v>
      </c>
      <c r="AE18" s="55">
        <f t="shared" si="7"/>
        <v>1357</v>
      </c>
      <c r="AF18" s="61">
        <f t="shared" si="8"/>
        <v>1238</v>
      </c>
      <c r="AG18" s="61">
        <f t="shared" si="9"/>
        <v>1375</v>
      </c>
      <c r="AH18" s="61">
        <f t="shared" si="10"/>
        <v>1450</v>
      </c>
      <c r="AK18" s="31">
        <f t="shared" si="11"/>
        <v>78.385727158853484</v>
      </c>
      <c r="AM18" s="62">
        <f t="shared" si="12"/>
        <v>1354.3333333333333</v>
      </c>
    </row>
    <row r="19" spans="1:128" x14ac:dyDescent="0.3">
      <c r="A19" s="63" t="s">
        <v>10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57"/>
      <c r="M19" s="64"/>
      <c r="N19" s="64"/>
      <c r="O19" s="64"/>
      <c r="P19" s="64"/>
      <c r="Q19" s="64"/>
      <c r="R19" s="64"/>
      <c r="S19" s="64"/>
      <c r="T19" s="64"/>
      <c r="U19" s="64"/>
      <c r="V19" s="64"/>
      <c r="Y19" s="65"/>
      <c r="Z19" s="65"/>
      <c r="AA19" s="65"/>
      <c r="AB19" s="65"/>
      <c r="AC19" s="65"/>
      <c r="AD19" s="65"/>
      <c r="AE19" s="65"/>
      <c r="AF19" s="66"/>
      <c r="AG19" s="66"/>
      <c r="AH19" s="66"/>
      <c r="AK19" s="72"/>
      <c r="AM19" s="73"/>
    </row>
    <row r="20" spans="1:128" x14ac:dyDescent="0.3">
      <c r="AM20" s="14"/>
    </row>
    <row r="21" spans="1:128" x14ac:dyDescent="0.3">
      <c r="AM21" s="14"/>
    </row>
    <row r="22" spans="1:128" ht="21" x14ac:dyDescent="0.4">
      <c r="A22" s="71" t="s">
        <v>250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DQ22" s="91"/>
      <c r="DR22" s="91"/>
      <c r="DS22" s="91"/>
      <c r="DT22" s="91"/>
      <c r="DU22" s="91"/>
      <c r="DV22" s="91"/>
      <c r="DW22" s="91"/>
      <c r="DX22" s="91"/>
    </row>
    <row r="23" spans="1:128" x14ac:dyDescent="0.3">
      <c r="B23" s="128" t="s">
        <v>56</v>
      </c>
      <c r="C23" s="128"/>
      <c r="D23" s="128"/>
      <c r="E23" s="128"/>
      <c r="F23" s="128"/>
      <c r="G23" s="128"/>
      <c r="H23" s="128"/>
      <c r="I23" s="128"/>
      <c r="J23" s="128"/>
      <c r="K23" s="128"/>
      <c r="L23" s="54"/>
      <c r="M23" s="128" t="s">
        <v>116</v>
      </c>
      <c r="N23" s="128"/>
      <c r="O23" s="128"/>
      <c r="P23" s="128"/>
      <c r="Q23" s="128"/>
      <c r="R23" s="128"/>
      <c r="S23" s="128"/>
      <c r="T23" s="128"/>
      <c r="U23" s="128"/>
      <c r="V23" s="128"/>
      <c r="Y23" s="127" t="s">
        <v>118</v>
      </c>
      <c r="Z23" s="127"/>
      <c r="AA23" s="127"/>
      <c r="AB23" s="127"/>
      <c r="AC23" s="127"/>
      <c r="AD23" s="127"/>
      <c r="AE23" s="127"/>
      <c r="AF23" s="127"/>
      <c r="AG23" s="127"/>
      <c r="AH23" s="127"/>
      <c r="AM23" s="14"/>
    </row>
    <row r="24" spans="1:128" x14ac:dyDescent="0.3">
      <c r="A24" s="7"/>
      <c r="B24" s="59">
        <v>2012</v>
      </c>
      <c r="C24" s="59">
        <v>2013</v>
      </c>
      <c r="D24" s="59">
        <v>2014</v>
      </c>
      <c r="E24" s="59">
        <v>2015</v>
      </c>
      <c r="F24" s="59">
        <v>2016</v>
      </c>
      <c r="G24" s="59">
        <v>2017</v>
      </c>
      <c r="H24" s="59">
        <v>2018</v>
      </c>
      <c r="I24" s="59">
        <v>2019</v>
      </c>
      <c r="J24" s="59">
        <v>2020</v>
      </c>
      <c r="K24" s="59">
        <v>2021</v>
      </c>
      <c r="L24" s="58"/>
      <c r="M24" s="59">
        <v>2012</v>
      </c>
      <c r="N24" s="59">
        <v>2013</v>
      </c>
      <c r="O24" s="59">
        <v>2014</v>
      </c>
      <c r="P24" s="59">
        <v>2015</v>
      </c>
      <c r="Q24" s="59">
        <v>2016</v>
      </c>
      <c r="R24" s="59">
        <v>2017</v>
      </c>
      <c r="S24" s="59">
        <v>2018</v>
      </c>
      <c r="T24" s="59">
        <v>2019</v>
      </c>
      <c r="U24" s="59">
        <v>2020</v>
      </c>
      <c r="V24" s="59">
        <v>2021</v>
      </c>
      <c r="Y24" s="59">
        <v>2012</v>
      </c>
      <c r="Z24" s="59">
        <v>2013</v>
      </c>
      <c r="AA24" s="59">
        <v>2014</v>
      </c>
      <c r="AB24" s="59">
        <v>2015</v>
      </c>
      <c r="AC24" s="59">
        <v>2016</v>
      </c>
      <c r="AD24" s="59">
        <v>2017</v>
      </c>
      <c r="AE24" s="59">
        <v>2018</v>
      </c>
      <c r="AF24" s="60">
        <v>2019</v>
      </c>
      <c r="AG24" s="60">
        <v>2020</v>
      </c>
      <c r="AH24" s="60">
        <v>2021</v>
      </c>
      <c r="AK24" s="67" t="s">
        <v>54</v>
      </c>
      <c r="AM24" s="60" t="s">
        <v>53</v>
      </c>
    </row>
    <row r="25" spans="1:128" x14ac:dyDescent="0.3">
      <c r="A25" s="53" t="s">
        <v>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56"/>
      <c r="N25" s="56"/>
      <c r="O25" s="56"/>
      <c r="P25" s="56"/>
      <c r="Q25" s="56"/>
      <c r="R25" s="56"/>
      <c r="S25" s="56"/>
      <c r="T25" s="56"/>
      <c r="U25" s="56"/>
      <c r="V25" s="56"/>
      <c r="Y25" s="55"/>
      <c r="Z25" s="55"/>
      <c r="AA25" s="55"/>
      <c r="AB25" s="55"/>
      <c r="AC25" s="55"/>
      <c r="AD25" s="55"/>
      <c r="AE25" s="55"/>
      <c r="AF25" s="61"/>
      <c r="AG25" s="61"/>
      <c r="AH25" s="61"/>
      <c r="AK25" s="31"/>
      <c r="AM25" s="62"/>
    </row>
    <row r="26" spans="1:128" x14ac:dyDescent="0.3">
      <c r="A26" s="53" t="s">
        <v>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56"/>
      <c r="N26" s="56"/>
      <c r="O26" s="56"/>
      <c r="P26" s="56"/>
      <c r="Q26" s="56"/>
      <c r="R26" s="56"/>
      <c r="S26" s="56"/>
      <c r="T26" s="56"/>
      <c r="U26" s="56"/>
      <c r="V26" s="56"/>
      <c r="Y26" s="55"/>
      <c r="Z26" s="55"/>
      <c r="AA26" s="55"/>
      <c r="AB26" s="55"/>
      <c r="AC26" s="55"/>
      <c r="AD26" s="55"/>
      <c r="AE26" s="55"/>
      <c r="AF26" s="61"/>
      <c r="AG26" s="61"/>
      <c r="AH26" s="61"/>
      <c r="AK26" s="31"/>
      <c r="AM26" s="62"/>
    </row>
    <row r="27" spans="1:128" x14ac:dyDescent="0.3">
      <c r="A27" s="53" t="s">
        <v>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56"/>
      <c r="N27" s="56"/>
      <c r="O27" s="56"/>
      <c r="P27" s="56"/>
      <c r="Q27" s="56"/>
      <c r="R27" s="56"/>
      <c r="S27" s="56"/>
      <c r="T27" s="56"/>
      <c r="U27" s="56"/>
      <c r="V27" s="56"/>
      <c r="Y27" s="55"/>
      <c r="Z27" s="55"/>
      <c r="AA27" s="55"/>
      <c r="AB27" s="55"/>
      <c r="AC27" s="55"/>
      <c r="AD27" s="55"/>
      <c r="AE27" s="55"/>
      <c r="AF27" s="61"/>
      <c r="AG27" s="61"/>
      <c r="AH27" s="61"/>
      <c r="AK27" s="31"/>
      <c r="AM27" s="62"/>
    </row>
    <row r="28" spans="1:128" x14ac:dyDescent="0.3">
      <c r="A28" s="53" t="s">
        <v>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56"/>
      <c r="N28" s="56"/>
      <c r="O28" s="56"/>
      <c r="P28" s="56"/>
      <c r="Q28" s="56"/>
      <c r="R28" s="56"/>
      <c r="S28" s="56"/>
      <c r="T28" s="56"/>
      <c r="U28" s="56"/>
      <c r="V28" s="56"/>
      <c r="Y28" s="55"/>
      <c r="Z28" s="55"/>
      <c r="AA28" s="55"/>
      <c r="AB28" s="55"/>
      <c r="AC28" s="55"/>
      <c r="AD28" s="55"/>
      <c r="AE28" s="55"/>
      <c r="AF28" s="61"/>
      <c r="AG28" s="61"/>
      <c r="AH28" s="61"/>
      <c r="AK28" s="31"/>
      <c r="AM28" s="62"/>
    </row>
    <row r="29" spans="1:128" x14ac:dyDescent="0.3">
      <c r="A29" s="53" t="s">
        <v>4</v>
      </c>
      <c r="B29" s="56">
        <v>38</v>
      </c>
      <c r="C29" s="56">
        <v>42</v>
      </c>
      <c r="D29" s="56">
        <v>49</v>
      </c>
      <c r="E29" s="56">
        <v>86</v>
      </c>
      <c r="F29" s="56">
        <v>93</v>
      </c>
      <c r="G29" s="56">
        <v>81</v>
      </c>
      <c r="H29" s="56">
        <v>80</v>
      </c>
      <c r="I29" s="56">
        <v>83</v>
      </c>
      <c r="J29" s="56">
        <v>73</v>
      </c>
      <c r="K29" s="56">
        <v>76</v>
      </c>
      <c r="L29" s="57"/>
      <c r="M29" s="56">
        <v>15</v>
      </c>
      <c r="N29" s="56">
        <v>25</v>
      </c>
      <c r="O29" s="56">
        <v>31</v>
      </c>
      <c r="P29" s="56">
        <v>80</v>
      </c>
      <c r="Q29" s="56">
        <v>71</v>
      </c>
      <c r="R29" s="56">
        <v>81</v>
      </c>
      <c r="S29" s="56">
        <v>92</v>
      </c>
      <c r="T29" s="56">
        <v>76</v>
      </c>
      <c r="U29" s="56">
        <v>80</v>
      </c>
      <c r="V29" s="56">
        <v>74</v>
      </c>
      <c r="Y29" s="55">
        <f>B29+(M29*$AP$10)</f>
        <v>53</v>
      </c>
      <c r="Z29" s="55">
        <f t="shared" ref="Z29:AH29" si="13">C29+(N29*$AP$10)</f>
        <v>67</v>
      </c>
      <c r="AA29" s="55">
        <f t="shared" si="13"/>
        <v>80</v>
      </c>
      <c r="AB29" s="55">
        <f t="shared" si="13"/>
        <v>166</v>
      </c>
      <c r="AC29" s="55">
        <f t="shared" si="13"/>
        <v>164</v>
      </c>
      <c r="AD29" s="55">
        <f t="shared" si="13"/>
        <v>162</v>
      </c>
      <c r="AE29" s="55">
        <f t="shared" si="13"/>
        <v>172</v>
      </c>
      <c r="AF29" s="61">
        <f t="shared" si="13"/>
        <v>159</v>
      </c>
      <c r="AG29" s="61">
        <f t="shared" si="13"/>
        <v>153</v>
      </c>
      <c r="AH29" s="61">
        <f t="shared" si="13"/>
        <v>150</v>
      </c>
      <c r="AK29" s="31">
        <f t="shared" si="11"/>
        <v>46.356588888024675</v>
      </c>
      <c r="AM29" s="62">
        <f t="shared" si="12"/>
        <v>154</v>
      </c>
    </row>
    <row r="30" spans="1:128" x14ac:dyDescent="0.3">
      <c r="A30" s="53" t="s">
        <v>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56"/>
      <c r="N30" s="56"/>
      <c r="O30" s="56"/>
      <c r="P30" s="56"/>
      <c r="Q30" s="56"/>
      <c r="R30" s="56"/>
      <c r="S30" s="56"/>
      <c r="T30" s="56"/>
      <c r="U30" s="56"/>
      <c r="V30" s="56"/>
      <c r="Y30" s="55"/>
      <c r="Z30" s="55"/>
      <c r="AA30" s="55"/>
      <c r="AB30" s="55"/>
      <c r="AC30" s="55"/>
      <c r="AD30" s="55"/>
      <c r="AE30" s="55"/>
      <c r="AF30" s="61"/>
      <c r="AG30" s="61"/>
      <c r="AH30" s="61"/>
      <c r="AK30" s="31"/>
      <c r="AM30" s="62"/>
    </row>
    <row r="31" spans="1:128" x14ac:dyDescent="0.3">
      <c r="A31" s="53" t="s">
        <v>6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5</v>
      </c>
      <c r="H31" s="56">
        <v>3</v>
      </c>
      <c r="I31" s="56">
        <v>3</v>
      </c>
      <c r="J31" s="56">
        <v>1</v>
      </c>
      <c r="K31" s="56">
        <v>2</v>
      </c>
      <c r="L31" s="57"/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2</v>
      </c>
      <c r="S31" s="56">
        <v>0</v>
      </c>
      <c r="T31" s="56">
        <v>5</v>
      </c>
      <c r="U31" s="56">
        <v>2</v>
      </c>
      <c r="V31" s="56">
        <v>4</v>
      </c>
      <c r="Y31" s="55">
        <f t="shared" ref="Y31:Y34" si="14">B31+(M31*$AP$10)</f>
        <v>0</v>
      </c>
      <c r="Z31" s="55">
        <f t="shared" ref="Z31:Z34" si="15">C31+(N31*$AP$10)</f>
        <v>0</v>
      </c>
      <c r="AA31" s="55">
        <f t="shared" ref="AA31:AA34" si="16">D31+(O31*$AP$10)</f>
        <v>0</v>
      </c>
      <c r="AB31" s="55">
        <f t="shared" ref="AB31:AB34" si="17">E31+(P31*$AP$10)</f>
        <v>0</v>
      </c>
      <c r="AC31" s="55">
        <f t="shared" ref="AC31:AC34" si="18">F31+(Q31*$AP$10)</f>
        <v>0</v>
      </c>
      <c r="AD31" s="55">
        <f t="shared" ref="AD31:AD34" si="19">G31+(R31*$AP$10)</f>
        <v>7</v>
      </c>
      <c r="AE31" s="55">
        <f t="shared" ref="AE31:AE34" si="20">H31+(S31*$AP$10)</f>
        <v>3</v>
      </c>
      <c r="AF31" s="61">
        <f t="shared" ref="AF31:AF34" si="21">I31+(T31*$AP$10)</f>
        <v>8</v>
      </c>
      <c r="AG31" s="61">
        <f t="shared" ref="AG31:AG34" si="22">J31+(U31*$AP$10)</f>
        <v>3</v>
      </c>
      <c r="AH31" s="61">
        <f t="shared" ref="AH31:AH34" si="23">K31+(V31*$AP$10)</f>
        <v>6</v>
      </c>
      <c r="AK31" s="31">
        <f t="shared" si="11"/>
        <v>3.2335051500740732</v>
      </c>
      <c r="AM31" s="62">
        <f t="shared" si="12"/>
        <v>5.666666666666667</v>
      </c>
    </row>
    <row r="32" spans="1:128" x14ac:dyDescent="0.3">
      <c r="A32" s="53" t="s">
        <v>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56"/>
      <c r="N32" s="56"/>
      <c r="O32" s="56"/>
      <c r="P32" s="56"/>
      <c r="Q32" s="56"/>
      <c r="R32" s="56"/>
      <c r="S32" s="56"/>
      <c r="T32" s="56"/>
      <c r="U32" s="56"/>
      <c r="V32" s="56"/>
      <c r="Y32" s="55"/>
      <c r="Z32" s="55"/>
      <c r="AA32" s="55"/>
      <c r="AB32" s="55"/>
      <c r="AC32" s="55"/>
      <c r="AD32" s="55"/>
      <c r="AE32" s="55"/>
      <c r="AF32" s="61"/>
      <c r="AG32" s="61"/>
      <c r="AH32" s="61"/>
      <c r="AK32" s="31"/>
      <c r="AM32" s="62"/>
    </row>
    <row r="33" spans="1:39" x14ac:dyDescent="0.3">
      <c r="A33" s="53" t="s">
        <v>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6"/>
      <c r="N33" s="56"/>
      <c r="O33" s="56"/>
      <c r="P33" s="56"/>
      <c r="Q33" s="56"/>
      <c r="R33" s="56"/>
      <c r="S33" s="56"/>
      <c r="T33" s="56"/>
      <c r="U33" s="56"/>
      <c r="V33" s="56"/>
      <c r="Y33" s="55"/>
      <c r="Z33" s="55"/>
      <c r="AA33" s="55"/>
      <c r="AB33" s="55"/>
      <c r="AC33" s="55"/>
      <c r="AD33" s="55"/>
      <c r="AE33" s="55"/>
      <c r="AF33" s="61"/>
      <c r="AG33" s="61"/>
      <c r="AH33" s="61"/>
      <c r="AK33" s="31"/>
      <c r="AM33" s="62"/>
    </row>
    <row r="34" spans="1:39" x14ac:dyDescent="0.3">
      <c r="A34" s="53" t="s">
        <v>9</v>
      </c>
      <c r="B34" s="56">
        <v>257</v>
      </c>
      <c r="C34" s="56">
        <v>271</v>
      </c>
      <c r="D34" s="56">
        <v>277</v>
      </c>
      <c r="E34" s="56">
        <v>257</v>
      </c>
      <c r="F34" s="56">
        <v>244</v>
      </c>
      <c r="G34" s="56">
        <v>229</v>
      </c>
      <c r="H34" s="56">
        <v>228</v>
      </c>
      <c r="I34" s="56">
        <v>222</v>
      </c>
      <c r="J34" s="56">
        <v>240</v>
      </c>
      <c r="K34" s="56">
        <v>216</v>
      </c>
      <c r="L34" s="57"/>
      <c r="M34" s="56">
        <v>224</v>
      </c>
      <c r="N34" s="56">
        <v>217</v>
      </c>
      <c r="O34" s="56">
        <v>231</v>
      </c>
      <c r="P34" s="56">
        <v>275</v>
      </c>
      <c r="Q34" s="56">
        <v>244</v>
      </c>
      <c r="R34" s="56">
        <v>256</v>
      </c>
      <c r="S34" s="56">
        <v>246</v>
      </c>
      <c r="T34" s="56">
        <v>265</v>
      </c>
      <c r="U34" s="56">
        <v>246</v>
      </c>
      <c r="V34" s="56">
        <v>275</v>
      </c>
      <c r="Y34" s="55">
        <f t="shared" si="14"/>
        <v>481</v>
      </c>
      <c r="Z34" s="55">
        <f t="shared" si="15"/>
        <v>488</v>
      </c>
      <c r="AA34" s="55">
        <f t="shared" si="16"/>
        <v>508</v>
      </c>
      <c r="AB34" s="55">
        <f t="shared" si="17"/>
        <v>532</v>
      </c>
      <c r="AC34" s="55">
        <f t="shared" si="18"/>
        <v>488</v>
      </c>
      <c r="AD34" s="55">
        <f t="shared" si="19"/>
        <v>485</v>
      </c>
      <c r="AE34" s="55">
        <f t="shared" si="20"/>
        <v>474</v>
      </c>
      <c r="AF34" s="61">
        <f t="shared" si="21"/>
        <v>487</v>
      </c>
      <c r="AG34" s="61">
        <f t="shared" si="22"/>
        <v>486</v>
      </c>
      <c r="AH34" s="61">
        <f t="shared" si="23"/>
        <v>491</v>
      </c>
      <c r="AK34" s="31">
        <f t="shared" si="11"/>
        <v>16.478942792411033</v>
      </c>
      <c r="AM34" s="62">
        <f t="shared" si="12"/>
        <v>488</v>
      </c>
    </row>
    <row r="35" spans="1:39" x14ac:dyDescent="0.3">
      <c r="A35" s="63" t="s">
        <v>10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57"/>
      <c r="M35" s="64"/>
      <c r="N35" s="64"/>
      <c r="O35" s="64"/>
      <c r="P35" s="64"/>
      <c r="Q35" s="64"/>
      <c r="R35" s="64"/>
      <c r="S35" s="64"/>
      <c r="T35" s="64"/>
      <c r="U35" s="64"/>
      <c r="V35" s="64"/>
      <c r="Y35" s="65"/>
      <c r="Z35" s="65"/>
      <c r="AA35" s="65"/>
      <c r="AB35" s="65"/>
      <c r="AC35" s="65"/>
      <c r="AD35" s="65"/>
      <c r="AE35" s="65"/>
      <c r="AF35" s="66"/>
      <c r="AG35" s="66"/>
      <c r="AH35" s="66"/>
      <c r="AK35" s="72"/>
      <c r="AM35" s="73"/>
    </row>
  </sheetData>
  <mergeCells count="6">
    <mergeCell ref="B7:K7"/>
    <mergeCell ref="M7:V7"/>
    <mergeCell ref="Y7:AH7"/>
    <mergeCell ref="Y23:AH23"/>
    <mergeCell ref="B23:K23"/>
    <mergeCell ref="M23:V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B5A1-ECD6-4576-8F09-8A5712D28FF5}">
  <dimension ref="A5:BP23"/>
  <sheetViews>
    <sheetView topLeftCell="C4" zoomScale="98" zoomScaleNormal="98" workbookViewId="0">
      <selection activeCell="M23" sqref="M23"/>
    </sheetView>
  </sheetViews>
  <sheetFormatPr defaultColWidth="9.109375" defaultRowHeight="14.4" x14ac:dyDescent="0.3"/>
  <cols>
    <col min="1" max="1" width="30.6640625" customWidth="1"/>
    <col min="2" max="8" width="8.88671875"/>
    <col min="9" max="9" width="15" bestFit="1" customWidth="1"/>
    <col min="10" max="11" width="13.6640625" bestFit="1" customWidth="1"/>
    <col min="12" max="13" width="13.5546875" bestFit="1" customWidth="1"/>
    <col min="14" max="14" width="8.88671875"/>
    <col min="15" max="15" width="17.33203125" bestFit="1" customWidth="1"/>
    <col min="16" max="16" width="8.88671875"/>
    <col min="17" max="17" width="17" bestFit="1" customWidth="1"/>
  </cols>
  <sheetData>
    <row r="5" spans="1:68" ht="33.75" customHeight="1" x14ac:dyDescent="0.3"/>
    <row r="6" spans="1:68" ht="21" x14ac:dyDescent="0.4">
      <c r="A6" s="71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</row>
    <row r="7" spans="1:68" x14ac:dyDescent="0.3">
      <c r="C7" s="130" t="s">
        <v>120</v>
      </c>
      <c r="D7" s="130"/>
      <c r="E7" s="130"/>
      <c r="F7" s="130"/>
      <c r="G7" s="130"/>
      <c r="H7" s="130"/>
      <c r="I7" s="130"/>
      <c r="J7" s="130"/>
      <c r="K7" s="130"/>
      <c r="L7" s="130"/>
    </row>
    <row r="8" spans="1:68" x14ac:dyDescent="0.3">
      <c r="C8" s="92">
        <v>2011</v>
      </c>
      <c r="D8" s="92">
        <v>2012</v>
      </c>
      <c r="E8" s="92">
        <v>2013</v>
      </c>
      <c r="F8" s="92">
        <v>2014</v>
      </c>
      <c r="G8" s="92">
        <v>2015</v>
      </c>
      <c r="H8" s="92">
        <v>2016</v>
      </c>
      <c r="I8" s="92">
        <v>2017</v>
      </c>
      <c r="J8" s="93">
        <v>2018</v>
      </c>
      <c r="K8" s="93">
        <v>2019</v>
      </c>
      <c r="L8" s="93">
        <v>2020</v>
      </c>
    </row>
    <row r="9" spans="1:68" x14ac:dyDescent="0.3">
      <c r="A9" s="7"/>
      <c r="B9" s="7"/>
      <c r="C9" s="98"/>
      <c r="D9" s="98"/>
      <c r="E9" s="98"/>
      <c r="F9" s="98"/>
      <c r="G9" s="98"/>
      <c r="H9" s="98"/>
      <c r="I9" s="121" t="s">
        <v>13</v>
      </c>
      <c r="J9" s="94" t="s">
        <v>12</v>
      </c>
      <c r="K9" s="94" t="s">
        <v>11</v>
      </c>
      <c r="L9" s="94" t="s">
        <v>316</v>
      </c>
      <c r="O9" s="67" t="s">
        <v>54</v>
      </c>
      <c r="Q9" s="60" t="s">
        <v>53</v>
      </c>
    </row>
    <row r="10" spans="1:68" x14ac:dyDescent="0.3">
      <c r="A10" t="s">
        <v>0</v>
      </c>
      <c r="I10" s="56">
        <v>16012</v>
      </c>
      <c r="J10" s="95">
        <v>74290</v>
      </c>
      <c r="K10" s="95">
        <v>6229</v>
      </c>
      <c r="L10" s="95">
        <v>255319</v>
      </c>
      <c r="O10" s="31">
        <f>STDEVA(J10:L10)</f>
        <v>128743.69024150271</v>
      </c>
      <c r="Q10" s="95">
        <f>AVERAGE(J10:L10)</f>
        <v>111946</v>
      </c>
    </row>
    <row r="11" spans="1:68" x14ac:dyDescent="0.3">
      <c r="A11" t="s">
        <v>1</v>
      </c>
      <c r="I11" s="56">
        <v>145400</v>
      </c>
      <c r="J11" s="95">
        <v>191924</v>
      </c>
      <c r="K11" s="95">
        <v>86580</v>
      </c>
      <c r="L11" s="95">
        <v>444592</v>
      </c>
      <c r="O11" s="31">
        <f>STDEVA(J11:L11)</f>
        <v>183988.7083057001</v>
      </c>
      <c r="Q11" s="95">
        <f t="shared" ref="Q11:Q20" si="0">AVERAGE(J11:L11)</f>
        <v>241032</v>
      </c>
    </row>
    <row r="12" spans="1:68" x14ac:dyDescent="0.3">
      <c r="A12" t="s">
        <v>2</v>
      </c>
      <c r="I12" s="56">
        <v>113336</v>
      </c>
      <c r="J12" s="95">
        <v>114380</v>
      </c>
      <c r="K12" s="95">
        <v>77610</v>
      </c>
      <c r="L12" s="95">
        <v>70560</v>
      </c>
      <c r="O12" s="31">
        <f t="shared" ref="O12:O20" si="1">STDEVA(J12:L12)</f>
        <v>23529.866836285622</v>
      </c>
      <c r="Q12" s="95">
        <f t="shared" si="0"/>
        <v>87516.666666666672</v>
      </c>
    </row>
    <row r="13" spans="1:68" x14ac:dyDescent="0.3">
      <c r="A13" t="s">
        <v>3</v>
      </c>
      <c r="I13" s="56">
        <v>0</v>
      </c>
      <c r="J13" s="95">
        <v>0</v>
      </c>
      <c r="K13" s="95">
        <v>0</v>
      </c>
      <c r="L13" s="95">
        <v>0</v>
      </c>
      <c r="O13" s="31">
        <f t="shared" si="1"/>
        <v>0</v>
      </c>
      <c r="Q13" s="95">
        <f t="shared" si="0"/>
        <v>0</v>
      </c>
    </row>
    <row r="14" spans="1:68" x14ac:dyDescent="0.3">
      <c r="A14" t="s">
        <v>4</v>
      </c>
      <c r="I14" s="56">
        <v>15495544</v>
      </c>
      <c r="J14" s="95">
        <v>14954435</v>
      </c>
      <c r="K14" s="95">
        <v>16023022</v>
      </c>
      <c r="L14" s="95">
        <v>16669061</v>
      </c>
      <c r="M14" s="1"/>
      <c r="O14" s="31">
        <f t="shared" si="1"/>
        <v>865947.15831529419</v>
      </c>
      <c r="Q14" s="95">
        <f t="shared" si="0"/>
        <v>15882172.666666666</v>
      </c>
    </row>
    <row r="15" spans="1:68" x14ac:dyDescent="0.3">
      <c r="A15" t="s">
        <v>5</v>
      </c>
      <c r="I15" s="56">
        <v>8891.56</v>
      </c>
      <c r="J15" s="95">
        <v>0</v>
      </c>
      <c r="K15" s="95">
        <v>0</v>
      </c>
      <c r="L15" s="95">
        <v>176</v>
      </c>
      <c r="O15" s="31">
        <f t="shared" si="1"/>
        <v>101.61364737737412</v>
      </c>
      <c r="Q15" s="95">
        <f t="shared" si="0"/>
        <v>58.666666666666664</v>
      </c>
    </row>
    <row r="16" spans="1:68" x14ac:dyDescent="0.3">
      <c r="A16" t="s">
        <v>6</v>
      </c>
      <c r="I16" s="56">
        <v>252449</v>
      </c>
      <c r="J16" s="95">
        <v>384293</v>
      </c>
      <c r="K16" s="95">
        <v>291690</v>
      </c>
      <c r="L16" s="95">
        <v>291259</v>
      </c>
      <c r="O16" s="31">
        <f t="shared" si="1"/>
        <v>53589.219260967031</v>
      </c>
      <c r="Q16" s="95">
        <f t="shared" si="0"/>
        <v>322414</v>
      </c>
    </row>
    <row r="17" spans="1:17" x14ac:dyDescent="0.3">
      <c r="A17" t="s">
        <v>7</v>
      </c>
      <c r="I17" s="56">
        <v>510246</v>
      </c>
      <c r="J17" s="95">
        <v>604405</v>
      </c>
      <c r="K17" s="95">
        <v>681368</v>
      </c>
      <c r="L17" s="95">
        <v>786083</v>
      </c>
      <c r="O17" s="31">
        <f t="shared" si="1"/>
        <v>91191.584295555338</v>
      </c>
      <c r="Q17" s="95">
        <f t="shared" si="0"/>
        <v>690618.66666666663</v>
      </c>
    </row>
    <row r="18" spans="1:17" x14ac:dyDescent="0.3">
      <c r="A18" t="s">
        <v>8</v>
      </c>
      <c r="I18" s="56">
        <v>8114314</v>
      </c>
      <c r="J18" s="95">
        <v>5662142</v>
      </c>
      <c r="K18" s="95">
        <v>4966322</v>
      </c>
      <c r="L18" s="95">
        <v>4989250</v>
      </c>
      <c r="O18" s="31">
        <f t="shared" si="1"/>
        <v>395279.39680855279</v>
      </c>
      <c r="Q18" s="95">
        <f t="shared" si="0"/>
        <v>5205904.666666667</v>
      </c>
    </row>
    <row r="19" spans="1:17" x14ac:dyDescent="0.3">
      <c r="A19" t="s">
        <v>9</v>
      </c>
      <c r="I19" s="56">
        <v>131097927</v>
      </c>
      <c r="J19" s="97">
        <v>134277295</v>
      </c>
      <c r="K19" s="97">
        <v>140607481</v>
      </c>
      <c r="L19" s="97">
        <v>148804388</v>
      </c>
      <c r="M19" s="1"/>
      <c r="O19" s="31">
        <f t="shared" si="1"/>
        <v>7283508.4287712835</v>
      </c>
      <c r="Q19" s="95">
        <f>AVERAGE(J19:L19)</f>
        <v>141229721.33333334</v>
      </c>
    </row>
    <row r="20" spans="1:17" x14ac:dyDescent="0.3">
      <c r="A20" s="7" t="s">
        <v>10</v>
      </c>
      <c r="B20" s="7"/>
      <c r="C20" s="7"/>
      <c r="D20" s="7"/>
      <c r="E20" s="7"/>
      <c r="F20" s="7"/>
      <c r="G20" s="7"/>
      <c r="H20" s="7"/>
      <c r="I20" s="64">
        <v>73181.460000000006</v>
      </c>
      <c r="J20" s="96">
        <v>48705.19</v>
      </c>
      <c r="K20" s="96">
        <v>76518.55</v>
      </c>
      <c r="L20" s="96">
        <v>42436</v>
      </c>
      <c r="M20" s="1"/>
      <c r="O20" s="72">
        <f t="shared" si="1"/>
        <v>18140.681502487758</v>
      </c>
      <c r="Q20" s="96">
        <f t="shared" si="0"/>
        <v>55886.579999999994</v>
      </c>
    </row>
    <row r="23" spans="1:17" x14ac:dyDescent="0.3">
      <c r="L23" s="122"/>
    </row>
  </sheetData>
  <mergeCells count="1">
    <mergeCell ref="C7:L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5110-EC18-43FA-A5B8-EDDEAC8FB854}">
  <dimension ref="A5:BS32"/>
  <sheetViews>
    <sheetView topLeftCell="AG5" workbookViewId="0">
      <selection activeCell="AR9" sqref="AR9"/>
    </sheetView>
  </sheetViews>
  <sheetFormatPr defaultRowHeight="14.4" x14ac:dyDescent="0.3"/>
  <cols>
    <col min="1" max="1" width="28.5546875" customWidth="1"/>
    <col min="12" max="12" width="2.33203125" customWidth="1"/>
    <col min="23" max="23" width="2.109375" customWidth="1"/>
    <col min="34" max="34" width="2.5546875" customWidth="1"/>
    <col min="60" max="60" width="16.5546875" bestFit="1" customWidth="1"/>
    <col min="62" max="62" width="15.109375" bestFit="1" customWidth="1"/>
    <col min="64" max="64" width="20.5546875" bestFit="1" customWidth="1"/>
  </cols>
  <sheetData>
    <row r="5" spans="1:71" ht="50.25" customHeight="1" x14ac:dyDescent="0.3"/>
    <row r="6" spans="1:71" ht="21" x14ac:dyDescent="0.4">
      <c r="A6" s="71" t="s">
        <v>121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</row>
    <row r="7" spans="1:71" x14ac:dyDescent="0.3">
      <c r="B7" s="128" t="s">
        <v>19</v>
      </c>
      <c r="C7" s="128"/>
      <c r="D7" s="128"/>
      <c r="E7" s="128"/>
      <c r="F7" s="128"/>
      <c r="G7" s="128"/>
      <c r="H7" s="128"/>
      <c r="I7" s="128"/>
      <c r="J7" s="128"/>
      <c r="K7" s="128"/>
      <c r="L7" s="54"/>
      <c r="M7" s="127" t="s">
        <v>248</v>
      </c>
      <c r="N7" s="127"/>
      <c r="O7" s="127"/>
      <c r="P7" s="127"/>
      <c r="Q7" s="127"/>
      <c r="R7" s="127"/>
      <c r="S7" s="127"/>
      <c r="T7" s="127"/>
      <c r="U7" s="127"/>
      <c r="V7" s="127"/>
      <c r="W7" s="54"/>
      <c r="X7" s="128" t="s">
        <v>20</v>
      </c>
      <c r="Y7" s="128"/>
      <c r="Z7" s="128"/>
      <c r="AA7" s="128"/>
      <c r="AB7" s="128"/>
      <c r="AC7" s="128"/>
      <c r="AD7" s="128"/>
      <c r="AE7" s="128"/>
      <c r="AF7" s="128"/>
      <c r="AG7" s="128"/>
      <c r="AH7" s="54"/>
      <c r="AI7" s="127" t="s">
        <v>249</v>
      </c>
      <c r="AJ7" s="127"/>
      <c r="AK7" s="127"/>
      <c r="AL7" s="127"/>
      <c r="AM7" s="127"/>
      <c r="AN7" s="127"/>
      <c r="AO7" s="127"/>
      <c r="AP7" s="127"/>
      <c r="AQ7" s="127"/>
      <c r="AR7" s="127"/>
      <c r="AV7" s="127" t="s">
        <v>126</v>
      </c>
      <c r="AW7" s="127"/>
      <c r="AX7" s="127"/>
      <c r="AY7" s="127"/>
      <c r="AZ7" s="127"/>
      <c r="BA7" s="127"/>
      <c r="BB7" s="127"/>
      <c r="BC7" s="127"/>
      <c r="BD7" s="127"/>
      <c r="BE7" s="127"/>
    </row>
    <row r="8" spans="1:71" x14ac:dyDescent="0.3">
      <c r="A8" s="7"/>
      <c r="B8" s="59">
        <v>2012</v>
      </c>
      <c r="C8" s="59">
        <v>2013</v>
      </c>
      <c r="D8" s="59">
        <v>2014</v>
      </c>
      <c r="E8" s="59">
        <v>2015</v>
      </c>
      <c r="F8" s="59">
        <v>2016</v>
      </c>
      <c r="G8" s="59">
        <v>2017</v>
      </c>
      <c r="H8" s="59">
        <v>2018</v>
      </c>
      <c r="I8" s="59">
        <v>2019</v>
      </c>
      <c r="J8" s="59">
        <v>2020</v>
      </c>
      <c r="K8" s="59">
        <v>2021</v>
      </c>
      <c r="L8" s="58"/>
      <c r="M8" s="59">
        <v>2012</v>
      </c>
      <c r="N8" s="59">
        <v>2013</v>
      </c>
      <c r="O8" s="59">
        <v>2014</v>
      </c>
      <c r="P8" s="59">
        <v>2015</v>
      </c>
      <c r="Q8" s="59">
        <v>2016</v>
      </c>
      <c r="R8" s="59">
        <v>2017</v>
      </c>
      <c r="S8" s="59">
        <v>2018</v>
      </c>
      <c r="T8" s="59">
        <v>2019</v>
      </c>
      <c r="U8" s="59">
        <v>2020</v>
      </c>
      <c r="V8" s="59">
        <v>2021</v>
      </c>
      <c r="W8" s="58"/>
      <c r="X8" s="59">
        <v>2012</v>
      </c>
      <c r="Y8" s="59">
        <v>2013</v>
      </c>
      <c r="Z8" s="59">
        <v>2014</v>
      </c>
      <c r="AA8" s="59">
        <v>2015</v>
      </c>
      <c r="AB8" s="59">
        <v>2016</v>
      </c>
      <c r="AC8" s="59">
        <v>2017</v>
      </c>
      <c r="AD8" s="59">
        <v>2018</v>
      </c>
      <c r="AE8" s="59">
        <v>2019</v>
      </c>
      <c r="AF8" s="59">
        <v>2020</v>
      </c>
      <c r="AG8" s="59">
        <v>2021</v>
      </c>
      <c r="AH8" s="58"/>
      <c r="AI8" s="59">
        <v>2012</v>
      </c>
      <c r="AJ8" s="59">
        <v>2013</v>
      </c>
      <c r="AK8" s="59">
        <v>2014</v>
      </c>
      <c r="AL8" s="59">
        <v>2015</v>
      </c>
      <c r="AM8" s="59">
        <v>2016</v>
      </c>
      <c r="AN8" s="59">
        <v>2017</v>
      </c>
      <c r="AO8" s="59">
        <v>2018</v>
      </c>
      <c r="AP8" s="59">
        <v>2019</v>
      </c>
      <c r="AQ8" s="59">
        <v>2020</v>
      </c>
      <c r="AR8" s="59">
        <v>2021</v>
      </c>
      <c r="AV8" s="59">
        <v>2012</v>
      </c>
      <c r="AW8" s="59">
        <v>2013</v>
      </c>
      <c r="AX8" s="59">
        <v>2014</v>
      </c>
      <c r="AY8" s="59">
        <v>2015</v>
      </c>
      <c r="AZ8" s="59">
        <v>2016</v>
      </c>
      <c r="BA8" s="59">
        <v>2017</v>
      </c>
      <c r="BB8" s="59">
        <v>2018</v>
      </c>
      <c r="BC8" s="60">
        <v>2019</v>
      </c>
      <c r="BD8" s="60">
        <v>2020</v>
      </c>
      <c r="BE8" s="60">
        <v>2021</v>
      </c>
      <c r="BH8" s="67" t="s">
        <v>54</v>
      </c>
      <c r="BJ8" s="60" t="s">
        <v>53</v>
      </c>
      <c r="BL8" s="10" t="s">
        <v>18</v>
      </c>
      <c r="BM8" s="11"/>
    </row>
    <row r="9" spans="1:71" x14ac:dyDescent="0.3">
      <c r="A9" s="53" t="s">
        <v>0</v>
      </c>
      <c r="B9" s="56">
        <v>274</v>
      </c>
      <c r="C9" s="56">
        <v>296</v>
      </c>
      <c r="D9" s="56">
        <v>222</v>
      </c>
      <c r="E9" s="56">
        <v>268</v>
      </c>
      <c r="F9" s="56">
        <v>219</v>
      </c>
      <c r="G9" s="56">
        <v>257</v>
      </c>
      <c r="H9" s="56">
        <v>234</v>
      </c>
      <c r="I9" s="56">
        <v>234</v>
      </c>
      <c r="J9" s="56">
        <v>212</v>
      </c>
      <c r="K9" s="56">
        <v>193</v>
      </c>
      <c r="L9" s="57"/>
      <c r="M9" s="56">
        <f>ROUND(M22/100,2)</f>
        <v>14.82</v>
      </c>
      <c r="N9" s="56">
        <f t="shared" ref="N9:V9" si="0">ROUND(N22/100,2)</f>
        <v>13.26</v>
      </c>
      <c r="O9" s="56">
        <f t="shared" si="0"/>
        <v>11.3</v>
      </c>
      <c r="P9" s="56">
        <f t="shared" si="0"/>
        <v>10.91</v>
      </c>
      <c r="Q9" s="56">
        <f t="shared" si="0"/>
        <v>10.14</v>
      </c>
      <c r="R9" s="56">
        <f t="shared" si="0"/>
        <v>9.99</v>
      </c>
      <c r="S9" s="56">
        <f t="shared" si="0"/>
        <v>9.16</v>
      </c>
      <c r="T9" s="56">
        <f t="shared" si="0"/>
        <v>8.64</v>
      </c>
      <c r="U9" s="56">
        <f t="shared" si="0"/>
        <v>8.31</v>
      </c>
      <c r="V9" s="56">
        <f t="shared" si="0"/>
        <v>7.13</v>
      </c>
      <c r="W9" s="57"/>
      <c r="X9" s="56">
        <v>55</v>
      </c>
      <c r="Y9" s="56">
        <v>38</v>
      </c>
      <c r="Z9" s="56">
        <v>27</v>
      </c>
      <c r="AA9" s="56">
        <v>52</v>
      </c>
      <c r="AB9" s="56">
        <v>49</v>
      </c>
      <c r="AC9" s="56">
        <v>57</v>
      </c>
      <c r="AD9" s="56">
        <v>36</v>
      </c>
      <c r="AE9" s="56">
        <v>47</v>
      </c>
      <c r="AF9" s="56">
        <v>47</v>
      </c>
      <c r="AG9" s="56">
        <v>32</v>
      </c>
      <c r="AH9" s="57"/>
      <c r="AI9" s="56">
        <f>ROUND(AI22/100,2)</f>
        <v>2.13</v>
      </c>
      <c r="AJ9" s="56">
        <f t="shared" ref="AJ9:AR9" si="1">ROUND(AJ22/100,2)</f>
        <v>2.02</v>
      </c>
      <c r="AK9" s="56">
        <f t="shared" si="1"/>
        <v>1.95</v>
      </c>
      <c r="AL9" s="56">
        <f t="shared" si="1"/>
        <v>1.87</v>
      </c>
      <c r="AM9" s="56">
        <f t="shared" si="1"/>
        <v>1.74</v>
      </c>
      <c r="AN9" s="56">
        <f t="shared" si="1"/>
        <v>1.78</v>
      </c>
      <c r="AO9" s="56">
        <f t="shared" si="1"/>
        <v>1.78</v>
      </c>
      <c r="AP9" s="56">
        <f t="shared" si="1"/>
        <v>1.82</v>
      </c>
      <c r="AQ9" s="56">
        <f t="shared" si="1"/>
        <v>1.59</v>
      </c>
      <c r="AR9" s="56">
        <f t="shared" si="1"/>
        <v>2.97</v>
      </c>
      <c r="AV9" s="55">
        <f>(B9+(X9*$BM$10))/(Awards_per_100_FTE!M9+(Awards_per_100_FTE!AI9*$BM$10))</f>
        <v>19.410029498525073</v>
      </c>
      <c r="AW9" s="55">
        <f>(C9+(Y9*$BM$10))/(Awards_per_100_FTE!N9+(Awards_per_100_FTE!AJ9*$BM$10))</f>
        <v>21.858638743455497</v>
      </c>
      <c r="AX9" s="55">
        <f>(D9+(Z9*$BM$10))/(Awards_per_100_FTE!O9+(Awards_per_100_FTE!AK9*$BM$10))</f>
        <v>18.79245283018868</v>
      </c>
      <c r="AY9" s="55">
        <f>(E9+(AA9*$BM$10))/(Awards_per_100_FTE!P9+(Awards_per_100_FTE!AL9*$BM$10))</f>
        <v>25.039123630672925</v>
      </c>
      <c r="AZ9" s="55">
        <f>(F9+(AB9*$BM$10))/(Awards_per_100_FTE!Q9+(Awards_per_100_FTE!AM9*$BM$10))</f>
        <v>22.558922558922557</v>
      </c>
      <c r="BA9" s="55">
        <f>(G9+(AC9*$BM$10))/(Awards_per_100_FTE!R9+(Awards_per_100_FTE!AN9*$BM$10))</f>
        <v>26.677994902293968</v>
      </c>
      <c r="BB9" s="55">
        <f>(H9+(AD9*$BM$10))/(Awards_per_100_FTE!S9+(Awards_per_100_FTE!AO9*$BM$10))</f>
        <v>24.680073126142599</v>
      </c>
      <c r="BC9" s="61">
        <f>(I9+(AE9*$BM$10))/(Awards_per_100_FTE!T9+(Awards_per_100_FTE!AP9*$BM$10))</f>
        <v>26.864244741873804</v>
      </c>
      <c r="BD9" s="61">
        <f>(J9+(AF9*$BM$10))/(Awards_per_100_FTE!U9+(Awards_per_100_FTE!AQ9*$BM$10))</f>
        <v>26.161616161616159</v>
      </c>
      <c r="BE9" s="61">
        <f>(K9+(AG9*$BM$10))/(Awards_per_100_FTE!V9+(Awards_per_100_FTE!AR9*$BM$10))</f>
        <v>22.277227722772277</v>
      </c>
      <c r="BH9" s="31">
        <f>STDEVA(AV9:BE9)</f>
        <v>2.9093908807930458</v>
      </c>
      <c r="BJ9" s="62">
        <f>AVERAGE(BC9:BE9)</f>
        <v>25.101029542087414</v>
      </c>
      <c r="BL9" s="4"/>
      <c r="BM9" s="5" t="s">
        <v>15</v>
      </c>
    </row>
    <row r="10" spans="1:71" x14ac:dyDescent="0.3">
      <c r="A10" s="53" t="s">
        <v>1</v>
      </c>
      <c r="B10" s="56">
        <v>341</v>
      </c>
      <c r="C10" s="56">
        <v>347</v>
      </c>
      <c r="D10" s="56">
        <v>340</v>
      </c>
      <c r="E10" s="56">
        <v>338</v>
      </c>
      <c r="F10" s="56">
        <v>358</v>
      </c>
      <c r="G10" s="56">
        <v>298</v>
      </c>
      <c r="H10" s="56">
        <v>298</v>
      </c>
      <c r="I10" s="56">
        <v>299</v>
      </c>
      <c r="J10" s="56">
        <v>248</v>
      </c>
      <c r="K10" s="56">
        <v>234</v>
      </c>
      <c r="L10" s="57"/>
      <c r="M10" s="56">
        <f t="shared" ref="M10:V19" si="2">ROUND(M23/100,2)</f>
        <v>20.5</v>
      </c>
      <c r="N10" s="56">
        <f t="shared" si="2"/>
        <v>19.18</v>
      </c>
      <c r="O10" s="56">
        <f t="shared" si="2"/>
        <v>17</v>
      </c>
      <c r="P10" s="56">
        <f t="shared" si="2"/>
        <v>16.87</v>
      </c>
      <c r="Q10" s="56">
        <f t="shared" si="2"/>
        <v>15.87</v>
      </c>
      <c r="R10" s="56">
        <f t="shared" si="2"/>
        <v>14.03</v>
      </c>
      <c r="S10" s="56">
        <f t="shared" si="2"/>
        <v>12.65</v>
      </c>
      <c r="T10" s="56">
        <f t="shared" si="2"/>
        <v>11.18</v>
      </c>
      <c r="U10" s="56">
        <f t="shared" si="2"/>
        <v>10.67</v>
      </c>
      <c r="V10" s="56">
        <f t="shared" si="2"/>
        <v>9.9700000000000006</v>
      </c>
      <c r="W10" s="57"/>
      <c r="X10" s="56">
        <v>75</v>
      </c>
      <c r="Y10" s="56">
        <v>72</v>
      </c>
      <c r="Z10" s="56">
        <v>83</v>
      </c>
      <c r="AA10" s="56">
        <v>79</v>
      </c>
      <c r="AB10" s="56">
        <v>77</v>
      </c>
      <c r="AC10" s="56">
        <v>66</v>
      </c>
      <c r="AD10" s="56">
        <v>63</v>
      </c>
      <c r="AE10" s="56">
        <v>48</v>
      </c>
      <c r="AF10" s="56">
        <v>83</v>
      </c>
      <c r="AG10" s="56">
        <v>67</v>
      </c>
      <c r="AH10" s="57"/>
      <c r="AI10" s="56">
        <f t="shared" ref="AI10:AR19" si="3">ROUND(AI23/100,2)</f>
        <v>4.8899999999999997</v>
      </c>
      <c r="AJ10" s="56">
        <f t="shared" si="3"/>
        <v>4.87</v>
      </c>
      <c r="AK10" s="56">
        <f t="shared" si="3"/>
        <v>4.4400000000000004</v>
      </c>
      <c r="AL10" s="56">
        <f t="shared" si="3"/>
        <v>3.75</v>
      </c>
      <c r="AM10" s="56">
        <f t="shared" si="3"/>
        <v>3.45</v>
      </c>
      <c r="AN10" s="56">
        <f t="shared" si="3"/>
        <v>3.52</v>
      </c>
      <c r="AO10" s="56">
        <f t="shared" si="3"/>
        <v>3.48</v>
      </c>
      <c r="AP10" s="56">
        <f t="shared" si="3"/>
        <v>3.33</v>
      </c>
      <c r="AQ10" s="56">
        <f t="shared" si="3"/>
        <v>3.29</v>
      </c>
      <c r="AR10" s="56">
        <f t="shared" si="3"/>
        <v>3.09</v>
      </c>
      <c r="AV10" s="55">
        <f>(B10+(X10*$BM$10))/(Awards_per_100_FTE!M10+(Awards_per_100_FTE!AI10*$BM$10))</f>
        <v>16.384403308389128</v>
      </c>
      <c r="AW10" s="55">
        <f>(C10+(Y10*$BM$10))/(Awards_per_100_FTE!N10+(Awards_per_100_FTE!AJ10*$BM$10))</f>
        <v>17.422037422037423</v>
      </c>
      <c r="AX10" s="55">
        <f>(D10+(Z10*$BM$10))/(Awards_per_100_FTE!O10+(Awards_per_100_FTE!AK10*$BM$10))</f>
        <v>19.729477611940297</v>
      </c>
      <c r="AY10" s="55">
        <f>(E10+(AA10*$BM$10))/(Awards_per_100_FTE!P10+(Awards_per_100_FTE!AL10*$BM$10))</f>
        <v>20.223084384093113</v>
      </c>
      <c r="AZ10" s="55">
        <f>(F10+(AB10*$BM$10))/(Awards_per_100_FTE!Q10+(Awards_per_100_FTE!AM10*$BM$10))</f>
        <v>22.51552795031056</v>
      </c>
      <c r="BA10" s="55">
        <f>(G10+(AC10*$BM$10))/(Awards_per_100_FTE!R10+(Awards_per_100_FTE!AN10*$BM$10))</f>
        <v>20.74074074074074</v>
      </c>
      <c r="BB10" s="55">
        <f>(H10+(AD10*$BM$10))/(Awards_per_100_FTE!S10+(Awards_per_100_FTE!AO10*$BM$10))</f>
        <v>22.380657160570369</v>
      </c>
      <c r="BC10" s="61">
        <f>(I10+(AE10*$BM$10))/(Awards_per_100_FTE!T10+(Awards_per_100_FTE!AP10*$BM$10))</f>
        <v>23.914541695382496</v>
      </c>
      <c r="BD10" s="61">
        <f>(J10+(AF10*$BM$10))/(Awards_per_100_FTE!U10+(Awards_per_100_FTE!AQ10*$BM$10))</f>
        <v>23.710601719197705</v>
      </c>
      <c r="BE10" s="61">
        <f>(K10+(AG10*$BM$10))/(Awards_per_100_FTE!V10+(Awards_per_100_FTE!AR10*$BM$10))</f>
        <v>23.047473200612558</v>
      </c>
      <c r="BH10" s="31">
        <f t="shared" ref="BH10:BH19" si="4">STDEVA(AV10:BE10)</f>
        <v>2.5954494409670228</v>
      </c>
      <c r="BJ10" s="62">
        <f t="shared" ref="BJ10:BJ19" si="5">AVERAGE(BC10:BE10)</f>
        <v>23.557538871730923</v>
      </c>
      <c r="BL10" t="s">
        <v>18</v>
      </c>
      <c r="BM10" s="12">
        <v>1</v>
      </c>
    </row>
    <row r="11" spans="1:71" x14ac:dyDescent="0.3">
      <c r="A11" s="53" t="s">
        <v>2</v>
      </c>
      <c r="B11" s="56">
        <v>647</v>
      </c>
      <c r="C11" s="56">
        <v>635</v>
      </c>
      <c r="D11" s="56">
        <v>609</v>
      </c>
      <c r="E11" s="56">
        <v>650</v>
      </c>
      <c r="F11" s="56">
        <v>634</v>
      </c>
      <c r="G11" s="56">
        <v>649</v>
      </c>
      <c r="H11" s="56">
        <v>656</v>
      </c>
      <c r="I11" s="56">
        <v>642</v>
      </c>
      <c r="J11" s="56">
        <v>670</v>
      </c>
      <c r="K11" s="56">
        <v>618</v>
      </c>
      <c r="L11" s="57"/>
      <c r="M11" s="56">
        <f t="shared" si="2"/>
        <v>33.61</v>
      </c>
      <c r="N11" s="56">
        <f t="shared" si="2"/>
        <v>31.97</v>
      </c>
      <c r="O11" s="56">
        <f t="shared" si="2"/>
        <v>29.66</v>
      </c>
      <c r="P11" s="56">
        <f t="shared" si="2"/>
        <v>29.84</v>
      </c>
      <c r="Q11" s="56">
        <f t="shared" si="2"/>
        <v>29.61</v>
      </c>
      <c r="R11" s="56">
        <f t="shared" si="2"/>
        <v>28.56</v>
      </c>
      <c r="S11" s="56">
        <f t="shared" si="2"/>
        <v>28.52</v>
      </c>
      <c r="T11" s="56">
        <f t="shared" si="2"/>
        <v>27.1</v>
      </c>
      <c r="U11" s="56">
        <f t="shared" si="2"/>
        <v>26.22</v>
      </c>
      <c r="V11" s="56">
        <f t="shared" si="2"/>
        <v>23.17</v>
      </c>
      <c r="W11" s="57"/>
      <c r="X11" s="56">
        <v>75</v>
      </c>
      <c r="Y11" s="56">
        <v>75</v>
      </c>
      <c r="Z11" s="56">
        <v>65</v>
      </c>
      <c r="AA11" s="56">
        <v>80</v>
      </c>
      <c r="AB11" s="56">
        <v>93</v>
      </c>
      <c r="AC11" s="56">
        <v>89</v>
      </c>
      <c r="AD11" s="56">
        <v>74</v>
      </c>
      <c r="AE11" s="56">
        <v>91</v>
      </c>
      <c r="AF11" s="56">
        <v>101</v>
      </c>
      <c r="AG11" s="56">
        <v>69</v>
      </c>
      <c r="AH11" s="57"/>
      <c r="AI11" s="56">
        <f t="shared" si="3"/>
        <v>4.22</v>
      </c>
      <c r="AJ11" s="56">
        <f t="shared" si="3"/>
        <v>4.1399999999999997</v>
      </c>
      <c r="AK11" s="56">
        <f t="shared" si="3"/>
        <v>4.07</v>
      </c>
      <c r="AL11" s="56">
        <f t="shared" si="3"/>
        <v>4.26</v>
      </c>
      <c r="AM11" s="56">
        <f t="shared" si="3"/>
        <v>4.5199999999999996</v>
      </c>
      <c r="AN11" s="56">
        <f t="shared" si="3"/>
        <v>4.2</v>
      </c>
      <c r="AO11" s="56">
        <f t="shared" si="3"/>
        <v>4.13</v>
      </c>
      <c r="AP11" s="56">
        <f t="shared" si="3"/>
        <v>3.76</v>
      </c>
      <c r="AQ11" s="56">
        <f t="shared" si="3"/>
        <v>3.83</v>
      </c>
      <c r="AR11" s="56">
        <f t="shared" si="3"/>
        <v>3.28</v>
      </c>
      <c r="AV11" s="55">
        <f>(B11+(X11*$BM$10))/(Awards_per_100_FTE!M11+(Awards_per_100_FTE!AI11*$BM$10))</f>
        <v>19.08538197197991</v>
      </c>
      <c r="AW11" s="55">
        <f>(C11+(Y11*$BM$10))/(Awards_per_100_FTE!N11+(Awards_per_100_FTE!AJ11*$BM$10))</f>
        <v>19.662143450567712</v>
      </c>
      <c r="AX11" s="55">
        <f>(D11+(Z11*$BM$10))/(Awards_per_100_FTE!O11+(Awards_per_100_FTE!AK11*$BM$10))</f>
        <v>19.982211680996144</v>
      </c>
      <c r="AY11" s="55">
        <f>(E11+(AA11*$BM$10))/(Awards_per_100_FTE!P11+(Awards_per_100_FTE!AL11*$BM$10))</f>
        <v>21.407624633431084</v>
      </c>
      <c r="AZ11" s="55">
        <f>(F11+(AB11*$BM$10))/(Awards_per_100_FTE!Q11+(Awards_per_100_FTE!AM11*$BM$10))</f>
        <v>21.300908291825376</v>
      </c>
      <c r="BA11" s="55">
        <f>(G11+(AC11*$BM$10))/(Awards_per_100_FTE!R11+(Awards_per_100_FTE!AN11*$BM$10))</f>
        <v>22.527472527472529</v>
      </c>
      <c r="BB11" s="55">
        <f>(H11+(AD11*$BM$10))/(Awards_per_100_FTE!S11+(Awards_per_100_FTE!AO11*$BM$10))</f>
        <v>22.358346094946402</v>
      </c>
      <c r="BC11" s="61">
        <f>(I11+(AE11*$BM$10))/(Awards_per_100_FTE!T11+(Awards_per_100_FTE!AP11*$BM$10))</f>
        <v>23.752430330524952</v>
      </c>
      <c r="BD11" s="61">
        <f>(J11+(AF11*$BM$10))/(Awards_per_100_FTE!U11+(Awards_per_100_FTE!AQ11*$BM$10))</f>
        <v>25.657237936772049</v>
      </c>
      <c r="BE11" s="61">
        <f>(K11+(AG11*$BM$10))/(Awards_per_100_FTE!V11+(Awards_per_100_FTE!AR11*$BM$10))</f>
        <v>25.973534971644611</v>
      </c>
      <c r="BH11" s="31">
        <f t="shared" si="4"/>
        <v>2.385656564140032</v>
      </c>
      <c r="BJ11" s="62">
        <f t="shared" si="5"/>
        <v>25.127734412980534</v>
      </c>
    </row>
    <row r="12" spans="1:71" x14ac:dyDescent="0.3">
      <c r="A12" s="53" t="s">
        <v>3</v>
      </c>
      <c r="B12" s="56">
        <v>170</v>
      </c>
      <c r="C12" s="56">
        <v>184</v>
      </c>
      <c r="D12" s="56">
        <v>168</v>
      </c>
      <c r="E12" s="56">
        <v>201</v>
      </c>
      <c r="F12" s="56">
        <v>147</v>
      </c>
      <c r="G12" s="56">
        <v>251</v>
      </c>
      <c r="H12" s="56">
        <v>237</v>
      </c>
      <c r="I12" s="56">
        <v>254</v>
      </c>
      <c r="J12" s="56">
        <v>231</v>
      </c>
      <c r="K12" s="56">
        <v>238</v>
      </c>
      <c r="L12" s="57"/>
      <c r="M12" s="56">
        <f t="shared" si="2"/>
        <v>10.82</v>
      </c>
      <c r="N12" s="56">
        <f t="shared" si="2"/>
        <v>9.64</v>
      </c>
      <c r="O12" s="56">
        <f t="shared" si="2"/>
        <v>9.42</v>
      </c>
      <c r="P12" s="56">
        <f t="shared" si="2"/>
        <v>8.94</v>
      </c>
      <c r="Q12" s="56">
        <f t="shared" si="2"/>
        <v>9.32</v>
      </c>
      <c r="R12" s="56">
        <f t="shared" si="2"/>
        <v>9.18</v>
      </c>
      <c r="S12" s="56">
        <f t="shared" si="2"/>
        <v>8.58</v>
      </c>
      <c r="T12" s="56">
        <f t="shared" si="2"/>
        <v>8.76</v>
      </c>
      <c r="U12" s="56">
        <f t="shared" si="2"/>
        <v>8.52</v>
      </c>
      <c r="V12" s="56">
        <f t="shared" si="2"/>
        <v>8.07</v>
      </c>
      <c r="W12" s="57"/>
      <c r="X12" s="56">
        <v>27</v>
      </c>
      <c r="Y12" s="56">
        <v>24</v>
      </c>
      <c r="Z12" s="56">
        <v>18</v>
      </c>
      <c r="AA12" s="56">
        <v>36</v>
      </c>
      <c r="AB12" s="56">
        <v>33</v>
      </c>
      <c r="AC12" s="56">
        <v>43</v>
      </c>
      <c r="AD12" s="56">
        <v>46</v>
      </c>
      <c r="AE12" s="56">
        <v>41</v>
      </c>
      <c r="AF12" s="56">
        <v>50</v>
      </c>
      <c r="AG12" s="56">
        <v>55</v>
      </c>
      <c r="AH12" s="57"/>
      <c r="AI12" s="56">
        <f t="shared" si="3"/>
        <v>2.65</v>
      </c>
      <c r="AJ12" s="56">
        <f t="shared" si="3"/>
        <v>2.3199999999999998</v>
      </c>
      <c r="AK12" s="56">
        <f t="shared" si="3"/>
        <v>2.2400000000000002</v>
      </c>
      <c r="AL12" s="56">
        <f t="shared" si="3"/>
        <v>2.46</v>
      </c>
      <c r="AM12" s="56">
        <f t="shared" si="3"/>
        <v>2.1800000000000002</v>
      </c>
      <c r="AN12" s="56">
        <f t="shared" si="3"/>
        <v>2.08</v>
      </c>
      <c r="AO12" s="56">
        <f t="shared" si="3"/>
        <v>1.94</v>
      </c>
      <c r="AP12" s="56">
        <f t="shared" si="3"/>
        <v>1.92</v>
      </c>
      <c r="AQ12" s="56">
        <f t="shared" si="3"/>
        <v>2.27</v>
      </c>
      <c r="AR12" s="56">
        <f t="shared" si="3"/>
        <v>2.25</v>
      </c>
      <c r="AV12" s="55">
        <f>(B12+(X12*$BM$10))/(Awards_per_100_FTE!M12+(Awards_per_100_FTE!AI12*$BM$10))</f>
        <v>14.625092798812174</v>
      </c>
      <c r="AW12" s="55">
        <f>(C12+(Y12*$BM$10))/(Awards_per_100_FTE!N12+(Awards_per_100_FTE!AJ12*$BM$10))</f>
        <v>17.391304347826086</v>
      </c>
      <c r="AX12" s="55">
        <f>(D12+(Z12*$BM$10))/(Awards_per_100_FTE!O12+(Awards_per_100_FTE!AK12*$BM$10))</f>
        <v>15.95197255574614</v>
      </c>
      <c r="AY12" s="55">
        <f>(E12+(AA12*$BM$10))/(Awards_per_100_FTE!P12+(Awards_per_100_FTE!AL12*$BM$10))</f>
        <v>20.789473684210527</v>
      </c>
      <c r="AZ12" s="55">
        <f>(F12+(AB12*$BM$10))/(Awards_per_100_FTE!Q12+(Awards_per_100_FTE!AM12*$BM$10))</f>
        <v>15.652173913043478</v>
      </c>
      <c r="BA12" s="55">
        <f>(G12+(AC12*$BM$10))/(Awards_per_100_FTE!R12+(Awards_per_100_FTE!AN12*$BM$10))</f>
        <v>26.110124333925402</v>
      </c>
      <c r="BB12" s="55">
        <f>(H12+(AD12*$BM$10))/(Awards_per_100_FTE!S12+(Awards_per_100_FTE!AO12*$BM$10))</f>
        <v>26.901140684410649</v>
      </c>
      <c r="BC12" s="61">
        <f>(I12+(AE12*$BM$10))/(Awards_per_100_FTE!T12+(Awards_per_100_FTE!AP12*$BM$10))</f>
        <v>27.621722846441948</v>
      </c>
      <c r="BD12" s="61">
        <f>(J12+(AF12*$BM$10))/(Awards_per_100_FTE!U12+(Awards_per_100_FTE!AQ12*$BM$10))</f>
        <v>26.042632066728455</v>
      </c>
      <c r="BE12" s="61">
        <f>(K12+(AG12*$BM$10))/(Awards_per_100_FTE!V12+(Awards_per_100_FTE!AR12*$BM$10))</f>
        <v>28.391472868217054</v>
      </c>
      <c r="BH12" s="31">
        <f t="shared" si="4"/>
        <v>5.6139980374121521</v>
      </c>
      <c r="BJ12" s="62">
        <f t="shared" si="5"/>
        <v>27.351942593795815</v>
      </c>
    </row>
    <row r="13" spans="1:71" x14ac:dyDescent="0.3">
      <c r="A13" s="53" t="s">
        <v>4</v>
      </c>
      <c r="B13" s="56">
        <v>1210</v>
      </c>
      <c r="C13" s="56">
        <v>1216</v>
      </c>
      <c r="D13" s="56">
        <v>1262</v>
      </c>
      <c r="E13" s="56">
        <v>1238</v>
      </c>
      <c r="F13" s="56">
        <v>1144</v>
      </c>
      <c r="G13" s="56">
        <v>1277</v>
      </c>
      <c r="H13" s="56">
        <v>1370</v>
      </c>
      <c r="I13" s="56">
        <v>1363</v>
      </c>
      <c r="J13" s="56">
        <v>1230</v>
      </c>
      <c r="K13" s="56">
        <v>1146</v>
      </c>
      <c r="L13" s="57"/>
      <c r="M13" s="56">
        <f t="shared" si="2"/>
        <v>66.53</v>
      </c>
      <c r="N13" s="56">
        <f t="shared" si="2"/>
        <v>65.760000000000005</v>
      </c>
      <c r="O13" s="56">
        <f t="shared" si="2"/>
        <v>64.510000000000005</v>
      </c>
      <c r="P13" s="56">
        <f t="shared" si="2"/>
        <v>65.010000000000005</v>
      </c>
      <c r="Q13" s="56">
        <f t="shared" si="2"/>
        <v>65.16</v>
      </c>
      <c r="R13" s="56">
        <f t="shared" si="2"/>
        <v>64.900000000000006</v>
      </c>
      <c r="S13" s="56">
        <f t="shared" si="2"/>
        <v>61.66</v>
      </c>
      <c r="T13" s="56">
        <f t="shared" si="2"/>
        <v>58.89</v>
      </c>
      <c r="U13" s="56">
        <f t="shared" si="2"/>
        <v>57.35</v>
      </c>
      <c r="V13" s="56">
        <f t="shared" si="2"/>
        <v>53.97</v>
      </c>
      <c r="W13" s="57"/>
      <c r="X13" s="56">
        <v>440</v>
      </c>
      <c r="Y13" s="56">
        <v>490</v>
      </c>
      <c r="Z13" s="56">
        <v>433</v>
      </c>
      <c r="AA13" s="56">
        <v>436</v>
      </c>
      <c r="AB13" s="56">
        <v>398</v>
      </c>
      <c r="AC13" s="56">
        <v>363</v>
      </c>
      <c r="AD13" s="56">
        <v>389</v>
      </c>
      <c r="AE13" s="56">
        <v>364</v>
      </c>
      <c r="AF13" s="56">
        <v>323</v>
      </c>
      <c r="AG13" s="56">
        <v>321</v>
      </c>
      <c r="AH13" s="57"/>
      <c r="AI13" s="56">
        <f t="shared" si="3"/>
        <v>22.68</v>
      </c>
      <c r="AJ13" s="56">
        <f t="shared" si="3"/>
        <v>21.2</v>
      </c>
      <c r="AK13" s="56">
        <f t="shared" si="3"/>
        <v>20.27</v>
      </c>
      <c r="AL13" s="56">
        <f t="shared" si="3"/>
        <v>19.149999999999999</v>
      </c>
      <c r="AM13" s="56">
        <f t="shared" si="3"/>
        <v>18.149999999999999</v>
      </c>
      <c r="AN13" s="56">
        <f t="shared" si="3"/>
        <v>16.95</v>
      </c>
      <c r="AO13" s="56">
        <f t="shared" si="3"/>
        <v>15.92</v>
      </c>
      <c r="AP13" s="56">
        <f t="shared" si="3"/>
        <v>15.43</v>
      </c>
      <c r="AQ13" s="56">
        <f t="shared" si="3"/>
        <v>15.26</v>
      </c>
      <c r="AR13" s="56">
        <f t="shared" si="3"/>
        <v>14.67</v>
      </c>
      <c r="AV13" s="55">
        <f>(B13+(X13*$BM$10))/(Awards_per_100_FTE!M13+(Awards_per_100_FTE!AI13*$BM$10))</f>
        <v>18.49568434032059</v>
      </c>
      <c r="AW13" s="55">
        <f>(C13+(Y13*$BM$10))/(Awards_per_100_FTE!N13+(Awards_per_100_FTE!AJ13*$BM$10))</f>
        <v>19.618215271389143</v>
      </c>
      <c r="AX13" s="55">
        <f>(D13+(Z13*$BM$10))/(Awards_per_100_FTE!O13+(Awards_per_100_FTE!AK13*$BM$10))</f>
        <v>19.992922859164896</v>
      </c>
      <c r="AY13" s="55">
        <f>(E13+(AA13*$BM$10))/(Awards_per_100_FTE!P13+(Awards_per_100_FTE!AL13*$BM$10))</f>
        <v>19.89068441064639</v>
      </c>
      <c r="AZ13" s="55">
        <f>(F13+(AB13*$BM$10))/(Awards_per_100_FTE!Q13+(Awards_per_100_FTE!AM13*$BM$10))</f>
        <v>18.509182571119911</v>
      </c>
      <c r="BA13" s="55">
        <f>(G13+(AC13*$BM$10))/(Awards_per_100_FTE!R13+(Awards_per_100_FTE!AN13*$BM$10))</f>
        <v>20.036652412950517</v>
      </c>
      <c r="BB13" s="55">
        <f>(H13+(AD13*$BM$10))/(Awards_per_100_FTE!S13+(Awards_per_100_FTE!AO13*$BM$10))</f>
        <v>22.673369425109566</v>
      </c>
      <c r="BC13" s="61">
        <f>(I13+(AE13*$BM$10))/(Awards_per_100_FTE!T13+(Awards_per_100_FTE!AP13*$BM$10))</f>
        <v>23.237351991388593</v>
      </c>
      <c r="BD13" s="61">
        <f>(J13+(AF13*$BM$10))/(Awards_per_100_FTE!U13+(Awards_per_100_FTE!AQ13*$BM$10))</f>
        <v>21.388238534637104</v>
      </c>
      <c r="BE13" s="61">
        <f>(K13+(AG13*$BM$10))/(Awards_per_100_FTE!V13+(Awards_per_100_FTE!AR13*$BM$10))</f>
        <v>21.372377622377623</v>
      </c>
      <c r="BH13" s="31">
        <f t="shared" si="4"/>
        <v>1.6111864356579613</v>
      </c>
      <c r="BJ13" s="62">
        <f t="shared" si="5"/>
        <v>21.99932271613444</v>
      </c>
    </row>
    <row r="14" spans="1:71" x14ac:dyDescent="0.3">
      <c r="A14" s="53" t="s">
        <v>5</v>
      </c>
      <c r="B14" s="56">
        <v>153</v>
      </c>
      <c r="C14" s="56">
        <v>252</v>
      </c>
      <c r="D14" s="56">
        <v>262</v>
      </c>
      <c r="E14" s="56">
        <v>175</v>
      </c>
      <c r="F14" s="56">
        <v>190</v>
      </c>
      <c r="G14" s="56">
        <v>155</v>
      </c>
      <c r="H14" s="56">
        <v>167</v>
      </c>
      <c r="I14" s="56">
        <v>204</v>
      </c>
      <c r="J14" s="56">
        <v>221</v>
      </c>
      <c r="K14" s="56">
        <v>236</v>
      </c>
      <c r="L14" s="57"/>
      <c r="M14" s="56">
        <f t="shared" si="2"/>
        <v>9.59</v>
      </c>
      <c r="N14" s="56">
        <f t="shared" si="2"/>
        <v>8.15</v>
      </c>
      <c r="O14" s="56">
        <f t="shared" si="2"/>
        <v>7.79</v>
      </c>
      <c r="P14" s="56">
        <f t="shared" si="2"/>
        <v>7.07</v>
      </c>
      <c r="Q14" s="56">
        <f t="shared" si="2"/>
        <v>7.13</v>
      </c>
      <c r="R14" s="56">
        <f t="shared" si="2"/>
        <v>7.7</v>
      </c>
      <c r="S14" s="56">
        <f t="shared" si="2"/>
        <v>7.68</v>
      </c>
      <c r="T14" s="56">
        <f t="shared" si="2"/>
        <v>7.87</v>
      </c>
      <c r="U14" s="56">
        <f t="shared" si="2"/>
        <v>7.64</v>
      </c>
      <c r="V14" s="56">
        <f t="shared" si="2"/>
        <v>6.98</v>
      </c>
      <c r="W14" s="57"/>
      <c r="X14" s="56">
        <v>44</v>
      </c>
      <c r="Y14" s="56">
        <v>60</v>
      </c>
      <c r="Z14" s="56">
        <v>81</v>
      </c>
      <c r="AA14" s="56">
        <v>69</v>
      </c>
      <c r="AB14" s="56">
        <v>86</v>
      </c>
      <c r="AC14" s="56">
        <v>57</v>
      </c>
      <c r="AD14" s="56">
        <v>61</v>
      </c>
      <c r="AE14" s="56">
        <v>48</v>
      </c>
      <c r="AF14" s="56">
        <v>55</v>
      </c>
      <c r="AG14" s="56">
        <v>60</v>
      </c>
      <c r="AH14" s="57"/>
      <c r="AI14" s="56">
        <f t="shared" si="3"/>
        <v>4.55</v>
      </c>
      <c r="AJ14" s="56">
        <f t="shared" si="3"/>
        <v>4.7699999999999996</v>
      </c>
      <c r="AK14" s="56">
        <f t="shared" si="3"/>
        <v>4.28</v>
      </c>
      <c r="AL14" s="56">
        <f t="shared" si="3"/>
        <v>4.2300000000000004</v>
      </c>
      <c r="AM14" s="56">
        <f t="shared" si="3"/>
        <v>3.28</v>
      </c>
      <c r="AN14" s="56">
        <f t="shared" si="3"/>
        <v>3.03</v>
      </c>
      <c r="AO14" s="56">
        <f t="shared" si="3"/>
        <v>2.62</v>
      </c>
      <c r="AP14" s="56">
        <f t="shared" si="3"/>
        <v>2.06</v>
      </c>
      <c r="AQ14" s="56">
        <f t="shared" si="3"/>
        <v>2.04</v>
      </c>
      <c r="AR14" s="56">
        <f t="shared" si="3"/>
        <v>2.11</v>
      </c>
      <c r="AV14" s="55">
        <f>(B14+(X14*$BM$10))/(Awards_per_100_FTE!M14+(Awards_per_100_FTE!AI14*$BM$10))</f>
        <v>13.932107496463932</v>
      </c>
      <c r="AW14" s="55">
        <f>(C14+(Y14*$BM$10))/(Awards_per_100_FTE!N14+(Awards_per_100_FTE!AJ14*$BM$10))</f>
        <v>24.148606811145513</v>
      </c>
      <c r="AX14" s="55">
        <f>(D14+(Z14*$BM$10))/(Awards_per_100_FTE!O14+(Awards_per_100_FTE!AK14*$BM$10))</f>
        <v>28.417564208782103</v>
      </c>
      <c r="AY14" s="55">
        <f>(E14+(AA14*$BM$10))/(Awards_per_100_FTE!P14+(Awards_per_100_FTE!AL14*$BM$10))</f>
        <v>21.592920353982301</v>
      </c>
      <c r="AZ14" s="55">
        <f>(F14+(AB14*$BM$10))/(Awards_per_100_FTE!Q14+(Awards_per_100_FTE!AM14*$BM$10))</f>
        <v>26.512968299711815</v>
      </c>
      <c r="BA14" s="55">
        <f>(G14+(AC14*$BM$10))/(Awards_per_100_FTE!R14+(Awards_per_100_FTE!AN14*$BM$10))</f>
        <v>19.757688723205963</v>
      </c>
      <c r="BB14" s="55">
        <f>(H14+(AD14*$BM$10))/(Awards_per_100_FTE!S14+(Awards_per_100_FTE!AO14*$BM$10))</f>
        <v>22.135922330097085</v>
      </c>
      <c r="BC14" s="61">
        <f>(I14+(AE14*$BM$10))/(Awards_per_100_FTE!T14+(Awards_per_100_FTE!AP14*$BM$10))</f>
        <v>25.377643504531722</v>
      </c>
      <c r="BD14" s="61">
        <f>(J14+(AF14*$BM$10))/(Awards_per_100_FTE!U14+(Awards_per_100_FTE!AQ14*$BM$10))</f>
        <v>28.512396694214878</v>
      </c>
      <c r="BE14" s="61">
        <f>(K14+(AG14*$BM$10))/(Awards_per_100_FTE!V14+(Awards_per_100_FTE!AR14*$BM$10))</f>
        <v>32.563256325632565</v>
      </c>
      <c r="BH14" s="31">
        <f t="shared" si="4"/>
        <v>5.2620079590019202</v>
      </c>
      <c r="BJ14" s="62">
        <f t="shared" si="5"/>
        <v>28.817765508126389</v>
      </c>
    </row>
    <row r="15" spans="1:71" x14ac:dyDescent="0.3">
      <c r="A15" s="53" t="s">
        <v>6</v>
      </c>
      <c r="B15" s="56">
        <v>440</v>
      </c>
      <c r="C15" s="56">
        <v>449</v>
      </c>
      <c r="D15" s="56">
        <v>452</v>
      </c>
      <c r="E15" s="56">
        <v>434</v>
      </c>
      <c r="F15" s="56">
        <v>447</v>
      </c>
      <c r="G15" s="56">
        <v>399</v>
      </c>
      <c r="H15" s="56">
        <v>392</v>
      </c>
      <c r="I15" s="56">
        <v>401</v>
      </c>
      <c r="J15" s="56">
        <v>378</v>
      </c>
      <c r="K15" s="56">
        <v>355</v>
      </c>
      <c r="L15" s="57"/>
      <c r="M15" s="56">
        <f t="shared" si="2"/>
        <v>21.91</v>
      </c>
      <c r="N15" s="56">
        <f t="shared" si="2"/>
        <v>21.24</v>
      </c>
      <c r="O15" s="56">
        <f t="shared" si="2"/>
        <v>20.170000000000002</v>
      </c>
      <c r="P15" s="56">
        <f t="shared" si="2"/>
        <v>19.239999999999998</v>
      </c>
      <c r="Q15" s="56">
        <f t="shared" si="2"/>
        <v>18.559999999999999</v>
      </c>
      <c r="R15" s="56">
        <f t="shared" si="2"/>
        <v>18.11</v>
      </c>
      <c r="S15" s="56">
        <f t="shared" si="2"/>
        <v>17.690000000000001</v>
      </c>
      <c r="T15" s="56">
        <f t="shared" si="2"/>
        <v>16.75</v>
      </c>
      <c r="U15" s="56">
        <f t="shared" si="2"/>
        <v>15.79</v>
      </c>
      <c r="V15" s="56">
        <f t="shared" si="2"/>
        <v>14.48</v>
      </c>
      <c r="W15" s="57"/>
      <c r="X15" s="56">
        <v>251</v>
      </c>
      <c r="Y15" s="56">
        <v>291</v>
      </c>
      <c r="Z15" s="56">
        <v>320</v>
      </c>
      <c r="AA15" s="56">
        <v>271</v>
      </c>
      <c r="AB15" s="56">
        <v>294</v>
      </c>
      <c r="AC15" s="56">
        <v>242</v>
      </c>
      <c r="AD15" s="56">
        <v>246</v>
      </c>
      <c r="AE15" s="56">
        <v>221</v>
      </c>
      <c r="AF15" s="56">
        <v>178</v>
      </c>
      <c r="AG15" s="56">
        <v>217</v>
      </c>
      <c r="AH15" s="57"/>
      <c r="AI15" s="56">
        <f t="shared" si="3"/>
        <v>14.01</v>
      </c>
      <c r="AJ15" s="56">
        <f t="shared" si="3"/>
        <v>13.41</v>
      </c>
      <c r="AK15" s="56">
        <f t="shared" si="3"/>
        <v>12.36</v>
      </c>
      <c r="AL15" s="56">
        <f t="shared" si="3"/>
        <v>11.65</v>
      </c>
      <c r="AM15" s="56">
        <f t="shared" si="3"/>
        <v>10.33</v>
      </c>
      <c r="AN15" s="56">
        <f t="shared" si="3"/>
        <v>9.52</v>
      </c>
      <c r="AO15" s="56">
        <f t="shared" si="3"/>
        <v>9.15</v>
      </c>
      <c r="AP15" s="56">
        <f t="shared" si="3"/>
        <v>8.3699999999999992</v>
      </c>
      <c r="AQ15" s="56">
        <f t="shared" si="3"/>
        <v>7.59</v>
      </c>
      <c r="AR15" s="56">
        <f t="shared" si="3"/>
        <v>7.08</v>
      </c>
      <c r="AV15" s="55">
        <f>(B15+(X15*$BM$10))/(Awards_per_100_FTE!M15+(Awards_per_100_FTE!AI15*$BM$10))</f>
        <v>19.237193763919819</v>
      </c>
      <c r="AW15" s="55">
        <f>(C15+(Y15*$BM$10))/(Awards_per_100_FTE!N15+(Awards_per_100_FTE!AJ15*$BM$10))</f>
        <v>21.356421356421357</v>
      </c>
      <c r="AX15" s="55">
        <f>(D15+(Z15*$BM$10))/(Awards_per_100_FTE!O15+(Awards_per_100_FTE!AK15*$BM$10))</f>
        <v>23.73193974792499</v>
      </c>
      <c r="AY15" s="55">
        <f>(E15+(AA15*$BM$10))/(Awards_per_100_FTE!P15+(Awards_per_100_FTE!AL15*$BM$10))</f>
        <v>22.822920038847524</v>
      </c>
      <c r="AZ15" s="55">
        <f>(F15+(AB15*$BM$10))/(Awards_per_100_FTE!Q15+(Awards_per_100_FTE!AM15*$BM$10))</f>
        <v>25.649013499480787</v>
      </c>
      <c r="BA15" s="55">
        <f>(G15+(AC15*$BM$10))/(Awards_per_100_FTE!R15+(Awards_per_100_FTE!AN15*$BM$10))</f>
        <v>23.199420919290628</v>
      </c>
      <c r="BB15" s="55">
        <f>(H15+(AD15*$BM$10))/(Awards_per_100_FTE!S15+(Awards_per_100_FTE!AO15*$BM$10))</f>
        <v>23.770491803278684</v>
      </c>
      <c r="BC15" s="61">
        <f>(I15+(AE15*$BM$10))/(Awards_per_100_FTE!T15+(Awards_per_100_FTE!AP15*$BM$10))</f>
        <v>24.761146496815289</v>
      </c>
      <c r="BD15" s="61">
        <f>(J15+(AF15*$BM$10))/(Awards_per_100_FTE!U15+(Awards_per_100_FTE!AQ15*$BM$10))</f>
        <v>23.781009409751924</v>
      </c>
      <c r="BE15" s="61">
        <f>(K15+(AG15*$BM$10))/(Awards_per_100_FTE!V15+(Awards_per_100_FTE!AR15*$BM$10))</f>
        <v>26.530612244897956</v>
      </c>
      <c r="BH15" s="31">
        <f t="shared" si="4"/>
        <v>2.0793151948611071</v>
      </c>
      <c r="BJ15" s="62">
        <f t="shared" si="5"/>
        <v>25.02425605048839</v>
      </c>
    </row>
    <row r="16" spans="1:71" x14ac:dyDescent="0.3">
      <c r="A16" s="53" t="s">
        <v>7</v>
      </c>
      <c r="B16" s="56">
        <v>311</v>
      </c>
      <c r="C16" s="56">
        <v>307</v>
      </c>
      <c r="D16" s="56">
        <v>344</v>
      </c>
      <c r="E16" s="56">
        <v>323</v>
      </c>
      <c r="F16" s="56">
        <v>287</v>
      </c>
      <c r="G16" s="56">
        <v>277</v>
      </c>
      <c r="H16" s="56">
        <v>269</v>
      </c>
      <c r="I16" s="56">
        <v>257</v>
      </c>
      <c r="J16" s="56">
        <v>292</v>
      </c>
      <c r="K16" s="56">
        <v>262</v>
      </c>
      <c r="L16" s="57"/>
      <c r="M16" s="56">
        <f t="shared" si="2"/>
        <v>16.329999999999998</v>
      </c>
      <c r="N16" s="56">
        <f t="shared" si="2"/>
        <v>15.72</v>
      </c>
      <c r="O16" s="56">
        <f t="shared" si="2"/>
        <v>14.77</v>
      </c>
      <c r="P16" s="56">
        <f t="shared" si="2"/>
        <v>12.96</v>
      </c>
      <c r="Q16" s="56">
        <f t="shared" si="2"/>
        <v>12.73</v>
      </c>
      <c r="R16" s="56">
        <f t="shared" si="2"/>
        <v>12.89</v>
      </c>
      <c r="S16" s="56">
        <f t="shared" si="2"/>
        <v>12.93</v>
      </c>
      <c r="T16" s="56">
        <f t="shared" si="2"/>
        <v>12.71</v>
      </c>
      <c r="U16" s="56">
        <f t="shared" si="2"/>
        <v>11.5</v>
      </c>
      <c r="V16" s="56">
        <f t="shared" si="2"/>
        <v>9.86</v>
      </c>
      <c r="W16" s="57"/>
      <c r="X16" s="56">
        <v>150</v>
      </c>
      <c r="Y16" s="56">
        <v>164</v>
      </c>
      <c r="Z16" s="56">
        <v>174</v>
      </c>
      <c r="AA16" s="56">
        <v>177</v>
      </c>
      <c r="AB16" s="56">
        <v>146</v>
      </c>
      <c r="AC16" s="56">
        <v>167</v>
      </c>
      <c r="AD16" s="56">
        <v>159</v>
      </c>
      <c r="AE16" s="56">
        <v>150</v>
      </c>
      <c r="AF16" s="56">
        <v>130</v>
      </c>
      <c r="AG16" s="56">
        <v>152</v>
      </c>
      <c r="AH16" s="57"/>
      <c r="AI16" s="56">
        <f t="shared" si="3"/>
        <v>7.95</v>
      </c>
      <c r="AJ16" s="56">
        <f t="shared" si="3"/>
        <v>7.84</v>
      </c>
      <c r="AK16" s="56">
        <f t="shared" si="3"/>
        <v>8</v>
      </c>
      <c r="AL16" s="56">
        <f t="shared" si="3"/>
        <v>7.45</v>
      </c>
      <c r="AM16" s="56">
        <f t="shared" si="3"/>
        <v>7.1</v>
      </c>
      <c r="AN16" s="56">
        <f t="shared" si="3"/>
        <v>7.11</v>
      </c>
      <c r="AO16" s="56">
        <f t="shared" si="3"/>
        <v>7.01</v>
      </c>
      <c r="AP16" s="56">
        <f t="shared" si="3"/>
        <v>7.09</v>
      </c>
      <c r="AQ16" s="56">
        <f t="shared" si="3"/>
        <v>7.16</v>
      </c>
      <c r="AR16" s="56">
        <f t="shared" si="3"/>
        <v>7.12</v>
      </c>
      <c r="AV16" s="55">
        <f>(B16+(X16*$BM$10))/(Awards_per_100_FTE!M16+(Awards_per_100_FTE!AI16*$BM$10))</f>
        <v>18.986820428336081</v>
      </c>
      <c r="AW16" s="55">
        <f>(C16+(Y16*$BM$10))/(Awards_per_100_FTE!N16+(Awards_per_100_FTE!AJ16*$BM$10))</f>
        <v>19.991511035653648</v>
      </c>
      <c r="AX16" s="55">
        <f>(D16+(Z16*$BM$10))/(Awards_per_100_FTE!O16+(Awards_per_100_FTE!AK16*$BM$10))</f>
        <v>22.74923144488362</v>
      </c>
      <c r="AY16" s="55">
        <f>(E16+(AA16*$BM$10))/(Awards_per_100_FTE!P16+(Awards_per_100_FTE!AL16*$BM$10))</f>
        <v>24.49779519843214</v>
      </c>
      <c r="AZ16" s="55">
        <f>(F16+(AB16*$BM$10))/(Awards_per_100_FTE!Q16+(Awards_per_100_FTE!AM16*$BM$10))</f>
        <v>21.835602622289461</v>
      </c>
      <c r="BA16" s="55">
        <f>(G16+(AC16*$BM$10))/(Awards_per_100_FTE!R16+(Awards_per_100_FTE!AN16*$BM$10))</f>
        <v>22.2</v>
      </c>
      <c r="BB16" s="55">
        <f>(H16+(AD16*$BM$10))/(Awards_per_100_FTE!S16+(Awards_per_100_FTE!AO16*$BM$10))</f>
        <v>21.464393179538618</v>
      </c>
      <c r="BC16" s="61">
        <f>(I16+(AE16*$BM$10))/(Awards_per_100_FTE!T16+(Awards_per_100_FTE!AP16*$BM$10))</f>
        <v>20.555555555555554</v>
      </c>
      <c r="BD16" s="61">
        <f>(J16+(AF16*$BM$10))/(Awards_per_100_FTE!U16+(Awards_per_100_FTE!AQ16*$BM$10))</f>
        <v>22.615219721329044</v>
      </c>
      <c r="BE16" s="61">
        <f>(K16+(AG16*$BM$10))/(Awards_per_100_FTE!V16+(Awards_per_100_FTE!AR16*$BM$10))</f>
        <v>24.381625441696112</v>
      </c>
      <c r="BH16" s="31">
        <f t="shared" si="4"/>
        <v>1.7748990516390795</v>
      </c>
      <c r="BJ16" s="62">
        <f t="shared" si="5"/>
        <v>22.517466906193572</v>
      </c>
    </row>
    <row r="17" spans="1:62" x14ac:dyDescent="0.3">
      <c r="A17" s="53" t="s">
        <v>8</v>
      </c>
      <c r="B17" s="56">
        <v>342</v>
      </c>
      <c r="C17" s="56">
        <v>365</v>
      </c>
      <c r="D17" s="56">
        <v>393</v>
      </c>
      <c r="E17" s="56">
        <v>366</v>
      </c>
      <c r="F17" s="56">
        <v>306</v>
      </c>
      <c r="G17" s="56">
        <v>319</v>
      </c>
      <c r="H17" s="56">
        <v>305</v>
      </c>
      <c r="I17" s="56">
        <v>302</v>
      </c>
      <c r="J17" s="56">
        <v>299</v>
      </c>
      <c r="K17" s="56">
        <v>265</v>
      </c>
      <c r="L17" s="57"/>
      <c r="M17" s="56">
        <f t="shared" si="2"/>
        <v>17.670000000000002</v>
      </c>
      <c r="N17" s="56">
        <f t="shared" si="2"/>
        <v>17.739999999999998</v>
      </c>
      <c r="O17" s="56">
        <f t="shared" si="2"/>
        <v>17.82</v>
      </c>
      <c r="P17" s="56">
        <f t="shared" si="2"/>
        <v>16.71</v>
      </c>
      <c r="Q17" s="56">
        <f t="shared" si="2"/>
        <v>15.33</v>
      </c>
      <c r="R17" s="56">
        <f t="shared" si="2"/>
        <v>15.15</v>
      </c>
      <c r="S17" s="56">
        <f t="shared" si="2"/>
        <v>14.09</v>
      </c>
      <c r="T17" s="56">
        <f t="shared" si="2"/>
        <v>12.66</v>
      </c>
      <c r="U17" s="56">
        <f t="shared" si="2"/>
        <v>11.13</v>
      </c>
      <c r="V17" s="56">
        <f t="shared" si="2"/>
        <v>9.99</v>
      </c>
      <c r="W17" s="57"/>
      <c r="X17" s="56">
        <v>41</v>
      </c>
      <c r="Y17" s="56">
        <v>32</v>
      </c>
      <c r="Z17" s="56">
        <v>29</v>
      </c>
      <c r="AA17" s="56">
        <v>30</v>
      </c>
      <c r="AB17" s="56">
        <v>38</v>
      </c>
      <c r="AC17" s="56">
        <v>40</v>
      </c>
      <c r="AD17" s="56">
        <v>37</v>
      </c>
      <c r="AE17" s="56">
        <v>47</v>
      </c>
      <c r="AF17" s="56">
        <v>51</v>
      </c>
      <c r="AG17" s="56">
        <v>54</v>
      </c>
      <c r="AH17" s="57"/>
      <c r="AI17" s="56">
        <f t="shared" si="3"/>
        <v>2.09</v>
      </c>
      <c r="AJ17" s="56">
        <f t="shared" si="3"/>
        <v>2.09</v>
      </c>
      <c r="AK17" s="56">
        <f t="shared" si="3"/>
        <v>2.4500000000000002</v>
      </c>
      <c r="AL17" s="56">
        <f t="shared" si="3"/>
        <v>2.4900000000000002</v>
      </c>
      <c r="AM17" s="56">
        <f t="shared" si="3"/>
        <v>2.98</v>
      </c>
      <c r="AN17" s="56">
        <f t="shared" si="3"/>
        <v>2.97</v>
      </c>
      <c r="AO17" s="56">
        <f t="shared" si="3"/>
        <v>2.71</v>
      </c>
      <c r="AP17" s="56">
        <f t="shared" si="3"/>
        <v>3.99</v>
      </c>
      <c r="AQ17" s="56">
        <f t="shared" si="3"/>
        <v>3.22</v>
      </c>
      <c r="AR17" s="56">
        <f t="shared" si="3"/>
        <v>2.67</v>
      </c>
      <c r="AV17" s="55">
        <f>(B17+(X17*$BM$10))/(Awards_per_100_FTE!M17+(Awards_per_100_FTE!AI17*$BM$10))</f>
        <v>19.382591093117409</v>
      </c>
      <c r="AW17" s="55">
        <f>(C17+(Y17*$BM$10))/(Awards_per_100_FTE!N17+(Awards_per_100_FTE!AJ17*$BM$10))</f>
        <v>20.020171457387796</v>
      </c>
      <c r="AX17" s="55">
        <f>(D17+(Z17*$BM$10))/(Awards_per_100_FTE!O17+(Awards_per_100_FTE!AK17*$BM$10))</f>
        <v>20.818944252590036</v>
      </c>
      <c r="AY17" s="55">
        <f>(E17+(AA17*$BM$10))/(Awards_per_100_FTE!P17+(Awards_per_100_FTE!AL17*$BM$10))</f>
        <v>20.624999999999996</v>
      </c>
      <c r="AZ17" s="55">
        <f>(F17+(AB17*$BM$10))/(Awards_per_100_FTE!Q17+(Awards_per_100_FTE!AM17*$BM$10))</f>
        <v>18.787547788093939</v>
      </c>
      <c r="BA17" s="55">
        <f>(G17+(AC17*$BM$10))/(Awards_per_100_FTE!R17+(Awards_per_100_FTE!AN17*$BM$10))</f>
        <v>19.812362030905078</v>
      </c>
      <c r="BB17" s="55">
        <f>(H17+(AD17*$BM$10))/(Awards_per_100_FTE!S17+(Awards_per_100_FTE!AO17*$BM$10))</f>
        <v>20.357142857142858</v>
      </c>
      <c r="BC17" s="61">
        <f>(I17+(AE17*$BM$10))/(Awards_per_100_FTE!T17+(Awards_per_100_FTE!AP17*$BM$10))</f>
        <v>20.960960960960964</v>
      </c>
      <c r="BD17" s="61">
        <f>(J17+(AF17*$BM$10))/(Awards_per_100_FTE!U17+(Awards_per_100_FTE!AQ17*$BM$10))</f>
        <v>24.390243902439021</v>
      </c>
      <c r="BE17" s="61">
        <f>(K17+(AG17*$BM$10))/(Awards_per_100_FTE!V17+(Awards_per_100_FTE!AR17*$BM$10))</f>
        <v>25.197472353870459</v>
      </c>
      <c r="BH17" s="31">
        <f t="shared" si="4"/>
        <v>2.0968178677323199</v>
      </c>
      <c r="BJ17" s="62">
        <f t="shared" si="5"/>
        <v>23.516225739090146</v>
      </c>
    </row>
    <row r="18" spans="1:62" x14ac:dyDescent="0.3">
      <c r="A18" s="53" t="s">
        <v>9</v>
      </c>
      <c r="B18" s="56">
        <v>2109</v>
      </c>
      <c r="C18" s="56">
        <v>2113</v>
      </c>
      <c r="D18" s="56">
        <v>2134</v>
      </c>
      <c r="E18" s="56">
        <v>2213</v>
      </c>
      <c r="F18" s="56">
        <v>2106</v>
      </c>
      <c r="G18" s="56">
        <v>2113</v>
      </c>
      <c r="H18" s="56">
        <v>2157</v>
      </c>
      <c r="I18" s="56">
        <v>2145</v>
      </c>
      <c r="J18" s="56">
        <v>2083</v>
      </c>
      <c r="K18" s="56">
        <v>2053</v>
      </c>
      <c r="L18" s="57"/>
      <c r="M18" s="56">
        <f t="shared" si="2"/>
        <v>111.04</v>
      </c>
      <c r="N18" s="56">
        <f t="shared" si="2"/>
        <v>108.5</v>
      </c>
      <c r="O18" s="56">
        <f t="shared" si="2"/>
        <v>106.28</v>
      </c>
      <c r="P18" s="56">
        <f t="shared" si="2"/>
        <v>104.41</v>
      </c>
      <c r="Q18" s="56">
        <f t="shared" si="2"/>
        <v>102.81</v>
      </c>
      <c r="R18" s="56">
        <f t="shared" si="2"/>
        <v>102.36</v>
      </c>
      <c r="S18" s="56">
        <f t="shared" si="2"/>
        <v>98.17</v>
      </c>
      <c r="T18" s="56">
        <f t="shared" si="2"/>
        <v>96.42</v>
      </c>
      <c r="U18" s="56">
        <f t="shared" si="2"/>
        <v>93.37</v>
      </c>
      <c r="V18" s="56">
        <f t="shared" si="2"/>
        <v>87.33</v>
      </c>
      <c r="W18" s="57"/>
      <c r="X18" s="56">
        <v>1822</v>
      </c>
      <c r="Y18" s="56">
        <v>2017</v>
      </c>
      <c r="Z18" s="56">
        <v>2162</v>
      </c>
      <c r="AA18" s="56">
        <v>2183</v>
      </c>
      <c r="AB18" s="56">
        <v>2294</v>
      </c>
      <c r="AC18" s="56">
        <v>2281</v>
      </c>
      <c r="AD18" s="56">
        <v>2263</v>
      </c>
      <c r="AE18" s="56">
        <v>2372</v>
      </c>
      <c r="AF18" s="56">
        <v>2313</v>
      </c>
      <c r="AG18" s="56">
        <v>2224</v>
      </c>
      <c r="AH18" s="57"/>
      <c r="AI18" s="56">
        <f t="shared" si="3"/>
        <v>120.45</v>
      </c>
      <c r="AJ18" s="56">
        <f t="shared" si="3"/>
        <v>122.84</v>
      </c>
      <c r="AK18" s="56">
        <f t="shared" si="3"/>
        <v>121.28</v>
      </c>
      <c r="AL18" s="56">
        <f t="shared" si="3"/>
        <v>120.45</v>
      </c>
      <c r="AM18" s="56">
        <f t="shared" si="3"/>
        <v>120.64</v>
      </c>
      <c r="AN18" s="56">
        <f t="shared" si="3"/>
        <v>121.92</v>
      </c>
      <c r="AO18" s="56">
        <f t="shared" si="3"/>
        <v>116.17</v>
      </c>
      <c r="AP18" s="56">
        <f t="shared" si="3"/>
        <v>114.62</v>
      </c>
      <c r="AQ18" s="56">
        <f t="shared" si="3"/>
        <v>109.31</v>
      </c>
      <c r="AR18" s="56">
        <f t="shared" si="3"/>
        <v>105.2</v>
      </c>
      <c r="AV18" s="55">
        <f>(B18+(X18*$BM$10))/(Awards_per_100_FTE!M18+(Awards_per_100_FTE!AI18*$BM$10))</f>
        <v>16.981295088340747</v>
      </c>
      <c r="AW18" s="55">
        <f>(C18+(Y18*$BM$10))/(Awards_per_100_FTE!N18+(Awards_per_100_FTE!AJ18*$BM$10))</f>
        <v>17.852511455001295</v>
      </c>
      <c r="AX18" s="55">
        <f>(D18+(Z18*$BM$10))/(Awards_per_100_FTE!O18+(Awards_per_100_FTE!AK18*$BM$10))</f>
        <v>18.878537528563896</v>
      </c>
      <c r="AY18" s="55">
        <f>(E18+(AA18*$BM$10))/(Awards_per_100_FTE!P18+(Awards_per_100_FTE!AL18*$BM$10))</f>
        <v>19.549942186249222</v>
      </c>
      <c r="AZ18" s="55">
        <f>(F18+(AB18*$BM$10))/(Awards_per_100_FTE!Q18+(Awards_per_100_FTE!AM18*$BM$10))</f>
        <v>19.691206086372791</v>
      </c>
      <c r="BA18" s="55">
        <f>(G18+(AC18*$BM$10))/(Awards_per_100_FTE!R18+(Awards_per_100_FTE!AN18*$BM$10))</f>
        <v>19.591581951132511</v>
      </c>
      <c r="BB18" s="55">
        <f>(H18+(AD18*$BM$10))/(Awards_per_100_FTE!S18+(Awards_per_100_FTE!AO18*$BM$10))</f>
        <v>20.621442567882802</v>
      </c>
      <c r="BC18" s="61">
        <f>(I18+(AE18*$BM$10))/(Awards_per_100_FTE!T18+(Awards_per_100_FTE!AP18*$BM$10))</f>
        <v>21.403525398028808</v>
      </c>
      <c r="BD18" s="61">
        <f>(J18+(AF18*$BM$10))/(Awards_per_100_FTE!U18+(Awards_per_100_FTE!AQ18*$BM$10))</f>
        <v>21.689362541938031</v>
      </c>
      <c r="BE18" s="61">
        <f>(K18+(AG18*$BM$10))/(Awards_per_100_FTE!V18+(Awards_per_100_FTE!AR18*$BM$10))</f>
        <v>22.214719783929777</v>
      </c>
      <c r="BH18" s="31">
        <f t="shared" si="4"/>
        <v>1.6775925157109457</v>
      </c>
      <c r="BJ18" s="62">
        <f t="shared" si="5"/>
        <v>21.769202574632207</v>
      </c>
    </row>
    <row r="19" spans="1:62" x14ac:dyDescent="0.3">
      <c r="A19" s="63" t="s">
        <v>10</v>
      </c>
      <c r="B19" s="64">
        <v>113</v>
      </c>
      <c r="C19" s="64">
        <v>99</v>
      </c>
      <c r="D19" s="64">
        <v>110</v>
      </c>
      <c r="E19" s="64">
        <v>107</v>
      </c>
      <c r="F19" s="64">
        <v>117</v>
      </c>
      <c r="G19" s="64">
        <v>101</v>
      </c>
      <c r="H19" s="64">
        <v>102</v>
      </c>
      <c r="I19" s="64">
        <v>115</v>
      </c>
      <c r="J19" s="64">
        <v>163</v>
      </c>
      <c r="K19" s="64">
        <v>158</v>
      </c>
      <c r="L19" s="57"/>
      <c r="M19" s="64">
        <f t="shared" si="2"/>
        <v>7.58</v>
      </c>
      <c r="N19" s="64">
        <f t="shared" si="2"/>
        <v>7.84</v>
      </c>
      <c r="O19" s="64">
        <f t="shared" si="2"/>
        <v>7.58</v>
      </c>
      <c r="P19" s="64">
        <f t="shared" si="2"/>
        <v>7.23</v>
      </c>
      <c r="Q19" s="64">
        <f t="shared" si="2"/>
        <v>7.6</v>
      </c>
      <c r="R19" s="64">
        <f t="shared" si="2"/>
        <v>8.83</v>
      </c>
      <c r="S19" s="64">
        <f t="shared" si="2"/>
        <v>9.86</v>
      </c>
      <c r="T19" s="64">
        <f t="shared" si="2"/>
        <v>9.8800000000000008</v>
      </c>
      <c r="U19" s="64">
        <f t="shared" si="2"/>
        <v>9.25</v>
      </c>
      <c r="V19" s="64">
        <f t="shared" si="2"/>
        <v>8.7799999999999994</v>
      </c>
      <c r="W19" s="57"/>
      <c r="X19" s="64">
        <v>21</v>
      </c>
      <c r="Y19" s="64">
        <v>29</v>
      </c>
      <c r="Z19" s="64">
        <v>39</v>
      </c>
      <c r="AA19" s="64">
        <v>37</v>
      </c>
      <c r="AB19" s="64">
        <v>36</v>
      </c>
      <c r="AC19" s="64">
        <v>49</v>
      </c>
      <c r="AD19" s="64">
        <v>56</v>
      </c>
      <c r="AE19" s="64">
        <v>46</v>
      </c>
      <c r="AF19" s="64">
        <v>46</v>
      </c>
      <c r="AG19" s="64">
        <v>28</v>
      </c>
      <c r="AH19" s="57"/>
      <c r="AI19" s="64">
        <f t="shared" si="3"/>
        <v>1.65</v>
      </c>
      <c r="AJ19" s="64">
        <f t="shared" si="3"/>
        <v>2.64</v>
      </c>
      <c r="AK19" s="64">
        <f t="shared" si="3"/>
        <v>3.05</v>
      </c>
      <c r="AL19" s="64">
        <f t="shared" si="3"/>
        <v>3.19</v>
      </c>
      <c r="AM19" s="64">
        <f t="shared" si="3"/>
        <v>2.95</v>
      </c>
      <c r="AN19" s="64">
        <f t="shared" si="3"/>
        <v>2.84</v>
      </c>
      <c r="AO19" s="64">
        <f t="shared" si="3"/>
        <v>2.4700000000000002</v>
      </c>
      <c r="AP19" s="64">
        <f t="shared" si="3"/>
        <v>2.1</v>
      </c>
      <c r="AQ19" s="64">
        <f t="shared" si="3"/>
        <v>2.0499999999999998</v>
      </c>
      <c r="AR19" s="64">
        <f t="shared" si="3"/>
        <v>2.0099999999999998</v>
      </c>
      <c r="AV19" s="65">
        <f>(B19+(X19*$BM$10))/(Awards_per_100_FTE!M19+(Awards_per_100_FTE!AI19*$BM$10))</f>
        <v>14.517876489707476</v>
      </c>
      <c r="AW19" s="65">
        <f>(C19+(Y19*$BM$10))/(Awards_per_100_FTE!N19+(Awards_per_100_FTE!AJ19*$BM$10))</f>
        <v>12.213740458015266</v>
      </c>
      <c r="AX19" s="65">
        <f>(D19+(Z19*$BM$10))/(Awards_per_100_FTE!O19+(Awards_per_100_FTE!AK19*$BM$10))</f>
        <v>14.016933207902165</v>
      </c>
      <c r="AY19" s="65">
        <f>(E19+(AA19*$BM$10))/(Awards_per_100_FTE!P19+(Awards_per_100_FTE!AL19*$BM$10))</f>
        <v>13.81957773512476</v>
      </c>
      <c r="AZ19" s="65">
        <f>(F19+(AB19*$BM$10))/(Awards_per_100_FTE!Q19+(Awards_per_100_FTE!AM19*$BM$10))</f>
        <v>14.502369668246445</v>
      </c>
      <c r="BA19" s="65">
        <f>(G19+(AC19*$BM$10))/(Awards_per_100_FTE!R19+(Awards_per_100_FTE!AN19*$BM$10))</f>
        <v>12.853470437017995</v>
      </c>
      <c r="BB19" s="65">
        <f>(H19+(AD19*$BM$10))/(Awards_per_100_FTE!S19+(Awards_per_100_FTE!AO19*$BM$10))</f>
        <v>12.814274128142742</v>
      </c>
      <c r="BC19" s="66">
        <f>(I19+(AE19*$BM$10))/(Awards_per_100_FTE!T19+(Awards_per_100_FTE!AP19*$BM$10))</f>
        <v>13.439065108514189</v>
      </c>
      <c r="BD19" s="66">
        <f>(J19+(AF19*$BM$10))/(Awards_per_100_FTE!U19+(Awards_per_100_FTE!AQ19*$BM$10))</f>
        <v>18.495575221238937</v>
      </c>
      <c r="BE19" s="66">
        <f>(K19+(AG19*$BM$10))/(Awards_per_100_FTE!V19+(Awards_per_100_FTE!AR19*$BM$10))</f>
        <v>17.238183503243746</v>
      </c>
      <c r="BH19" s="72">
        <f t="shared" si="4"/>
        <v>1.9984894999734455</v>
      </c>
      <c r="BJ19" s="73">
        <f t="shared" si="5"/>
        <v>16.390941277665622</v>
      </c>
    </row>
    <row r="20" spans="1:62" x14ac:dyDescent="0.3">
      <c r="L20" s="57"/>
      <c r="M20" s="128" t="s">
        <v>122</v>
      </c>
      <c r="N20" s="128"/>
      <c r="O20" s="128"/>
      <c r="P20" s="128"/>
      <c r="Q20" s="128"/>
      <c r="R20" s="128"/>
      <c r="S20" s="128"/>
      <c r="T20" s="128"/>
      <c r="U20" s="128"/>
      <c r="V20" s="128"/>
      <c r="W20" s="57"/>
      <c r="AH20" s="57"/>
      <c r="AI20" s="128" t="s">
        <v>123</v>
      </c>
      <c r="AJ20" s="128"/>
      <c r="AK20" s="128"/>
      <c r="AL20" s="128"/>
      <c r="AM20" s="128"/>
      <c r="AN20" s="128"/>
      <c r="AO20" s="128"/>
      <c r="AP20" s="128"/>
      <c r="AQ20" s="128"/>
      <c r="AR20" s="128"/>
    </row>
    <row r="21" spans="1:62" x14ac:dyDescent="0.3">
      <c r="L21" s="57"/>
      <c r="M21" s="59">
        <v>2012</v>
      </c>
      <c r="N21" s="59">
        <v>2013</v>
      </c>
      <c r="O21" s="59">
        <v>2014</v>
      </c>
      <c r="P21" s="59">
        <v>2015</v>
      </c>
      <c r="Q21" s="59">
        <v>2016</v>
      </c>
      <c r="R21" s="59">
        <v>2017</v>
      </c>
      <c r="S21" s="59">
        <v>2018</v>
      </c>
      <c r="T21" s="59">
        <v>2019</v>
      </c>
      <c r="U21" s="59">
        <v>2020</v>
      </c>
      <c r="V21" s="59">
        <v>2021</v>
      </c>
      <c r="W21" s="57"/>
      <c r="AH21" s="57"/>
      <c r="AI21" s="59">
        <v>2012</v>
      </c>
      <c r="AJ21" s="59">
        <v>2013</v>
      </c>
      <c r="AK21" s="59">
        <v>2014</v>
      </c>
      <c r="AL21" s="59">
        <v>2015</v>
      </c>
      <c r="AM21" s="59">
        <v>2016</v>
      </c>
      <c r="AN21" s="59">
        <v>2017</v>
      </c>
      <c r="AO21" s="59">
        <v>2018</v>
      </c>
      <c r="AP21" s="59">
        <v>2019</v>
      </c>
      <c r="AQ21" s="59">
        <v>2020</v>
      </c>
      <c r="AR21" s="59">
        <v>2021</v>
      </c>
    </row>
    <row r="22" spans="1:62" x14ac:dyDescent="0.3">
      <c r="A22" s="102" t="s">
        <v>0</v>
      </c>
      <c r="L22" s="57"/>
      <c r="M22" s="56">
        <v>1482.16608</v>
      </c>
      <c r="N22" s="56">
        <v>1326.49936</v>
      </c>
      <c r="O22" s="56">
        <v>1130.2826600000001</v>
      </c>
      <c r="P22" s="56">
        <v>1090.7994100000001</v>
      </c>
      <c r="Q22" s="56">
        <v>1013.9997100000001</v>
      </c>
      <c r="R22" s="56">
        <v>999.46627000000001</v>
      </c>
      <c r="S22" s="56">
        <v>916.29939000000002</v>
      </c>
      <c r="T22" s="56">
        <v>864.36620000000005</v>
      </c>
      <c r="U22" s="56">
        <v>830.83320000000003</v>
      </c>
      <c r="V22" s="56">
        <v>713.03296999999998</v>
      </c>
      <c r="W22" s="57"/>
      <c r="AH22" s="57"/>
      <c r="AI22" s="56">
        <v>212.99988999999999</v>
      </c>
      <c r="AJ22" s="56">
        <v>202.29995</v>
      </c>
      <c r="AK22" s="56">
        <v>195.03323</v>
      </c>
      <c r="AL22" s="56">
        <v>187.16658000000001</v>
      </c>
      <c r="AM22" s="56">
        <v>173.73326</v>
      </c>
      <c r="AN22" s="56">
        <v>177.8</v>
      </c>
      <c r="AO22" s="56">
        <v>177.76667</v>
      </c>
      <c r="AP22" s="56">
        <v>182.29997</v>
      </c>
      <c r="AQ22" s="56">
        <v>159.13332</v>
      </c>
      <c r="AR22" s="56">
        <v>296.90003000000002</v>
      </c>
    </row>
    <row r="23" spans="1:62" x14ac:dyDescent="0.3">
      <c r="A23" s="53" t="s">
        <v>1</v>
      </c>
      <c r="L23" s="57"/>
      <c r="M23" s="56">
        <v>2050.26467</v>
      </c>
      <c r="N23" s="56">
        <v>1917.8985600000001</v>
      </c>
      <c r="O23" s="56">
        <v>1699.7317700000001</v>
      </c>
      <c r="P23" s="56">
        <v>1686.8983700000001</v>
      </c>
      <c r="Q23" s="56">
        <v>1586.9652699999999</v>
      </c>
      <c r="R23" s="56">
        <v>1403.2986900000001</v>
      </c>
      <c r="S23" s="56">
        <v>1265.09896</v>
      </c>
      <c r="T23" s="56">
        <v>1117.7322099999999</v>
      </c>
      <c r="U23" s="56">
        <v>1066.86565</v>
      </c>
      <c r="V23" s="56">
        <v>997.39904000000001</v>
      </c>
      <c r="W23" s="57"/>
      <c r="AH23" s="57"/>
      <c r="AI23" s="56">
        <v>489.19974000000002</v>
      </c>
      <c r="AJ23" s="56">
        <v>486.79982999999999</v>
      </c>
      <c r="AK23" s="56">
        <v>443.56621999999999</v>
      </c>
      <c r="AL23" s="56">
        <v>375.09964000000002</v>
      </c>
      <c r="AM23" s="56">
        <v>345.39985000000001</v>
      </c>
      <c r="AN23" s="56">
        <v>351.63301000000001</v>
      </c>
      <c r="AO23" s="56">
        <v>347.59969999999998</v>
      </c>
      <c r="AP23" s="56">
        <v>333.26639999999998</v>
      </c>
      <c r="AQ23" s="56">
        <v>329.19970000000001</v>
      </c>
      <c r="AR23" s="56">
        <v>308.63314000000003</v>
      </c>
    </row>
    <row r="24" spans="1:62" x14ac:dyDescent="0.3">
      <c r="A24" s="53" t="s">
        <v>2</v>
      </c>
      <c r="L24" s="57"/>
      <c r="M24" s="56">
        <v>3360.63024</v>
      </c>
      <c r="N24" s="56">
        <v>3196.92992</v>
      </c>
      <c r="O24" s="56">
        <v>2966.0307299999999</v>
      </c>
      <c r="P24" s="56">
        <v>2984.0308100000002</v>
      </c>
      <c r="Q24" s="56">
        <v>2960.8970899999999</v>
      </c>
      <c r="R24" s="56">
        <v>2855.8305099999998</v>
      </c>
      <c r="S24" s="56">
        <v>2852.4308599999999</v>
      </c>
      <c r="T24" s="56">
        <v>2710.3980099999999</v>
      </c>
      <c r="U24" s="56">
        <v>2621.8303999999998</v>
      </c>
      <c r="V24" s="56">
        <v>2316.99737</v>
      </c>
      <c r="W24" s="57"/>
      <c r="AH24" s="57"/>
      <c r="AI24" s="56">
        <v>422.33307000000002</v>
      </c>
      <c r="AJ24" s="56">
        <v>414.23304000000002</v>
      </c>
      <c r="AK24" s="56">
        <v>406.83301</v>
      </c>
      <c r="AL24" s="56">
        <v>425.59960000000001</v>
      </c>
      <c r="AM24" s="56">
        <v>451.79973999999999</v>
      </c>
      <c r="AN24" s="56">
        <v>420.29962</v>
      </c>
      <c r="AO24" s="56">
        <v>413.23307999999997</v>
      </c>
      <c r="AP24" s="56">
        <v>375.83307000000002</v>
      </c>
      <c r="AQ24" s="56">
        <v>382.53304000000003</v>
      </c>
      <c r="AR24" s="56">
        <v>327.93297999999999</v>
      </c>
    </row>
    <row r="25" spans="1:62" x14ac:dyDescent="0.3">
      <c r="A25" s="53" t="s">
        <v>3</v>
      </c>
      <c r="L25" s="57"/>
      <c r="M25" s="56">
        <v>1081.6025299999999</v>
      </c>
      <c r="N25" s="56">
        <v>964.03592000000003</v>
      </c>
      <c r="O25" s="56">
        <v>941.56570999999997</v>
      </c>
      <c r="P25" s="56">
        <v>894.40570000000002</v>
      </c>
      <c r="Q25" s="56">
        <v>932.06889999999999</v>
      </c>
      <c r="R25" s="56">
        <v>917.54871000000003</v>
      </c>
      <c r="S25" s="56">
        <v>857.83244999999999</v>
      </c>
      <c r="T25" s="56">
        <v>875.63212999999996</v>
      </c>
      <c r="U25" s="56">
        <v>851.79926</v>
      </c>
      <c r="V25" s="56">
        <v>806.53200000000004</v>
      </c>
      <c r="W25" s="57"/>
      <c r="AH25" s="57"/>
      <c r="AI25" s="56">
        <v>265.46656999999999</v>
      </c>
      <c r="AJ25" s="56">
        <v>231.8</v>
      </c>
      <c r="AK25" s="56">
        <v>223.89977999999999</v>
      </c>
      <c r="AL25" s="56">
        <v>246.1163</v>
      </c>
      <c r="AM25" s="56">
        <v>218.46637999999999</v>
      </c>
      <c r="AN25" s="56">
        <v>207.86636999999999</v>
      </c>
      <c r="AO25" s="56">
        <v>194.25315000000001</v>
      </c>
      <c r="AP25" s="56">
        <v>192.43313000000001</v>
      </c>
      <c r="AQ25" s="56">
        <v>227.09974</v>
      </c>
      <c r="AR25" s="56">
        <v>224.96641</v>
      </c>
    </row>
    <row r="26" spans="1:62" x14ac:dyDescent="0.3">
      <c r="A26" s="53" t="s">
        <v>4</v>
      </c>
      <c r="L26" s="57"/>
      <c r="M26" s="56">
        <v>6653.2933499999999</v>
      </c>
      <c r="N26" s="56">
        <v>6575.6269499999999</v>
      </c>
      <c r="O26" s="56">
        <v>6451.3603800000001</v>
      </c>
      <c r="P26" s="56">
        <v>6500.8611199999996</v>
      </c>
      <c r="Q26" s="56">
        <v>6515.8945400000002</v>
      </c>
      <c r="R26" s="56">
        <v>6489.9943800000001</v>
      </c>
      <c r="S26" s="56">
        <v>6166.1608999999999</v>
      </c>
      <c r="T26" s="56">
        <v>5888.7950099999998</v>
      </c>
      <c r="U26" s="56">
        <v>5735.2616900000003</v>
      </c>
      <c r="V26" s="56">
        <v>5396.6620499999999</v>
      </c>
      <c r="W26" s="57"/>
      <c r="AH26" s="57"/>
      <c r="AI26" s="56">
        <v>2268.3643099999999</v>
      </c>
      <c r="AJ26" s="56">
        <v>2119.6313399999999</v>
      </c>
      <c r="AK26" s="56">
        <v>2026.5980099999999</v>
      </c>
      <c r="AL26" s="56">
        <v>1914.56492</v>
      </c>
      <c r="AM26" s="56">
        <v>1814.83178</v>
      </c>
      <c r="AN26" s="56">
        <v>1695.3316600000001</v>
      </c>
      <c r="AO26" s="56">
        <v>1592.09833</v>
      </c>
      <c r="AP26" s="56">
        <v>1542.63202</v>
      </c>
      <c r="AQ26" s="56">
        <v>1525.5319</v>
      </c>
      <c r="AR26" s="56">
        <v>1466.9652799999999</v>
      </c>
    </row>
    <row r="27" spans="1:62" x14ac:dyDescent="0.3">
      <c r="A27" s="53" t="s">
        <v>5</v>
      </c>
      <c r="L27" s="57"/>
      <c r="M27" s="56">
        <v>958.69853000000001</v>
      </c>
      <c r="N27" s="56">
        <v>814.56575999999995</v>
      </c>
      <c r="O27" s="56">
        <v>779.13211999999999</v>
      </c>
      <c r="P27" s="56">
        <v>707.26579000000004</v>
      </c>
      <c r="Q27" s="56">
        <v>712.66596000000004</v>
      </c>
      <c r="R27" s="56">
        <v>770.39926000000003</v>
      </c>
      <c r="S27" s="56">
        <v>767.53269</v>
      </c>
      <c r="T27" s="56">
        <v>786.56604000000004</v>
      </c>
      <c r="U27" s="56">
        <v>763.93240000000003</v>
      </c>
      <c r="V27" s="56">
        <v>697.96597999999994</v>
      </c>
      <c r="W27" s="57"/>
      <c r="AH27" s="57"/>
      <c r="AI27" s="56">
        <v>455.43275999999997</v>
      </c>
      <c r="AJ27" s="56">
        <v>476.73273</v>
      </c>
      <c r="AK27" s="56">
        <v>427.99946999999997</v>
      </c>
      <c r="AL27" s="56">
        <v>423.46618000000001</v>
      </c>
      <c r="AM27" s="56">
        <v>328.09969000000001</v>
      </c>
      <c r="AN27" s="56">
        <v>302.86651999999998</v>
      </c>
      <c r="AO27" s="56">
        <v>262.03320000000002</v>
      </c>
      <c r="AP27" s="56">
        <v>205.59980999999999</v>
      </c>
      <c r="AQ27" s="56">
        <v>204.33315999999999</v>
      </c>
      <c r="AR27" s="56">
        <v>210.83320000000001</v>
      </c>
    </row>
    <row r="28" spans="1:62" x14ac:dyDescent="0.3">
      <c r="A28" s="53" t="s">
        <v>6</v>
      </c>
      <c r="L28" s="57"/>
      <c r="M28" s="56">
        <v>2191.4978900000001</v>
      </c>
      <c r="N28" s="56">
        <v>2123.8976699999998</v>
      </c>
      <c r="O28" s="56">
        <v>2017.1314600000001</v>
      </c>
      <c r="P28" s="56">
        <v>1923.91471</v>
      </c>
      <c r="Q28" s="56">
        <v>1856.01493</v>
      </c>
      <c r="R28" s="56">
        <v>1811.4149600000001</v>
      </c>
      <c r="S28" s="56">
        <v>1768.58123</v>
      </c>
      <c r="T28" s="56">
        <v>1674.6980100000001</v>
      </c>
      <c r="U28" s="56">
        <v>1578.71479</v>
      </c>
      <c r="V28" s="56">
        <v>1448.4477400000001</v>
      </c>
      <c r="W28" s="57"/>
      <c r="AH28" s="57"/>
      <c r="AI28" s="56">
        <v>1400.7486799999999</v>
      </c>
      <c r="AJ28" s="56">
        <v>1340.5153600000001</v>
      </c>
      <c r="AK28" s="56">
        <v>1236.03223</v>
      </c>
      <c r="AL28" s="56">
        <v>1164.78232</v>
      </c>
      <c r="AM28" s="56">
        <v>1032.8820900000001</v>
      </c>
      <c r="AN28" s="56">
        <v>952.06577000000004</v>
      </c>
      <c r="AO28" s="56">
        <v>914.59882000000005</v>
      </c>
      <c r="AP28" s="56">
        <v>836.56568000000004</v>
      </c>
      <c r="AQ28" s="56">
        <v>758.78219000000001</v>
      </c>
      <c r="AR28" s="56">
        <v>707.84902999999997</v>
      </c>
    </row>
    <row r="29" spans="1:62" x14ac:dyDescent="0.3">
      <c r="A29" s="53" t="s">
        <v>7</v>
      </c>
      <c r="L29" s="57"/>
      <c r="M29" s="56">
        <v>1633.2327600000001</v>
      </c>
      <c r="N29" s="56">
        <v>1572.0663500000001</v>
      </c>
      <c r="O29" s="56">
        <v>1477.2329099999999</v>
      </c>
      <c r="P29" s="56">
        <v>1296.16642</v>
      </c>
      <c r="Q29" s="56">
        <v>1273.4327900000001</v>
      </c>
      <c r="R29" s="56">
        <v>1289.3325199999999</v>
      </c>
      <c r="S29" s="56">
        <v>1292.9993099999999</v>
      </c>
      <c r="T29" s="56">
        <v>1270.7327499999999</v>
      </c>
      <c r="U29" s="56">
        <v>1149.76602</v>
      </c>
      <c r="V29" s="56">
        <v>986.43268</v>
      </c>
      <c r="W29" s="57"/>
      <c r="AH29" s="57"/>
      <c r="AI29" s="56">
        <v>795.06640000000004</v>
      </c>
      <c r="AJ29" s="56">
        <v>783.99959000000001</v>
      </c>
      <c r="AK29" s="56">
        <v>800.19980999999996</v>
      </c>
      <c r="AL29" s="56">
        <v>744.69978000000003</v>
      </c>
      <c r="AM29" s="56">
        <v>710.39957000000004</v>
      </c>
      <c r="AN29" s="56">
        <v>711.13277000000005</v>
      </c>
      <c r="AO29" s="56">
        <v>701.23290999999995</v>
      </c>
      <c r="AP29" s="56">
        <v>709.03300000000002</v>
      </c>
      <c r="AQ29" s="56">
        <v>716.16633999999999</v>
      </c>
      <c r="AR29" s="56">
        <v>711.93304999999998</v>
      </c>
    </row>
    <row r="30" spans="1:62" x14ac:dyDescent="0.3">
      <c r="A30" s="53" t="s">
        <v>8</v>
      </c>
      <c r="L30" s="57"/>
      <c r="M30" s="56">
        <v>1766.9994200000001</v>
      </c>
      <c r="N30" s="56">
        <v>1774.43237</v>
      </c>
      <c r="O30" s="56">
        <v>1782.3653999999999</v>
      </c>
      <c r="P30" s="56">
        <v>1671.4656600000001</v>
      </c>
      <c r="Q30" s="56">
        <v>1533.4992999999999</v>
      </c>
      <c r="R30" s="56">
        <v>1514.5661600000001</v>
      </c>
      <c r="S30" s="56">
        <v>1408.866</v>
      </c>
      <c r="T30" s="56">
        <v>1266.03261</v>
      </c>
      <c r="U30" s="56">
        <v>1113.3661999999999</v>
      </c>
      <c r="V30" s="56">
        <v>998.83263999999997</v>
      </c>
      <c r="W30" s="57"/>
      <c r="AH30" s="57"/>
      <c r="AI30" s="56">
        <v>208.76655</v>
      </c>
      <c r="AJ30" s="56">
        <v>209.09984</v>
      </c>
      <c r="AK30" s="56">
        <v>244.59981999999999</v>
      </c>
      <c r="AL30" s="56">
        <v>249.39976999999999</v>
      </c>
      <c r="AM30" s="56">
        <v>297.66640000000001</v>
      </c>
      <c r="AN30" s="56">
        <v>297.06650999999999</v>
      </c>
      <c r="AO30" s="56">
        <v>270.59980999999999</v>
      </c>
      <c r="AP30" s="56">
        <v>399.26567</v>
      </c>
      <c r="AQ30" s="56">
        <v>322.16627999999997</v>
      </c>
      <c r="AR30" s="56">
        <v>267.23329000000001</v>
      </c>
    </row>
    <row r="31" spans="1:62" x14ac:dyDescent="0.3">
      <c r="A31" s="53" t="s">
        <v>9</v>
      </c>
      <c r="L31" s="57"/>
      <c r="M31" s="56">
        <v>11103.526690000001</v>
      </c>
      <c r="N31" s="56">
        <v>10849.99366</v>
      </c>
      <c r="O31" s="56">
        <v>10627.860849999999</v>
      </c>
      <c r="P31" s="56">
        <v>10440.526330000001</v>
      </c>
      <c r="Q31" s="56">
        <v>10280.793449999999</v>
      </c>
      <c r="R31" s="56">
        <v>10235.66036</v>
      </c>
      <c r="S31" s="56">
        <v>9816.6616799999993</v>
      </c>
      <c r="T31" s="56">
        <v>9642.1788799999995</v>
      </c>
      <c r="U31" s="56">
        <v>9337.1614000000009</v>
      </c>
      <c r="V31" s="56">
        <v>8732.5618400000003</v>
      </c>
      <c r="W31" s="57"/>
      <c r="AH31" s="57"/>
      <c r="AI31" s="56">
        <v>12044.82437</v>
      </c>
      <c r="AJ31" s="56">
        <v>12283.95916</v>
      </c>
      <c r="AK31" s="56">
        <v>12128.1922</v>
      </c>
      <c r="AL31" s="56">
        <v>12044.79162</v>
      </c>
      <c r="AM31" s="56">
        <v>12063.55939</v>
      </c>
      <c r="AN31" s="56">
        <v>12191.893669999999</v>
      </c>
      <c r="AO31" s="56">
        <v>11617.46068</v>
      </c>
      <c r="AP31" s="56">
        <v>11462.09607</v>
      </c>
      <c r="AQ31" s="56">
        <v>10930.59447</v>
      </c>
      <c r="AR31" s="56">
        <v>10520.227440000001</v>
      </c>
    </row>
    <row r="32" spans="1:62" x14ac:dyDescent="0.3">
      <c r="A32" s="63" t="s">
        <v>10</v>
      </c>
      <c r="L32" s="57"/>
      <c r="M32" s="64">
        <v>758.13243999999997</v>
      </c>
      <c r="N32" s="64">
        <v>784.39904999999999</v>
      </c>
      <c r="O32" s="64">
        <v>758.33276000000001</v>
      </c>
      <c r="P32" s="64">
        <v>723.49915999999996</v>
      </c>
      <c r="Q32" s="64">
        <v>759.66596000000004</v>
      </c>
      <c r="R32" s="64">
        <v>882.53269</v>
      </c>
      <c r="S32" s="64">
        <v>985.83280999999999</v>
      </c>
      <c r="T32" s="64">
        <v>988.43272000000002</v>
      </c>
      <c r="U32" s="64">
        <v>925.26579000000004</v>
      </c>
      <c r="V32" s="64">
        <v>878.46583999999996</v>
      </c>
      <c r="W32" s="57"/>
      <c r="AH32" s="57"/>
      <c r="AI32" s="64">
        <v>165.43323000000001</v>
      </c>
      <c r="AJ32" s="64">
        <v>264.23327</v>
      </c>
      <c r="AK32" s="64">
        <v>304.9332</v>
      </c>
      <c r="AL32" s="64">
        <v>318.89992000000001</v>
      </c>
      <c r="AM32" s="64">
        <v>294.50004999999999</v>
      </c>
      <c r="AN32" s="64">
        <v>283.53338000000002</v>
      </c>
      <c r="AO32" s="64">
        <v>246.69998000000001</v>
      </c>
      <c r="AP32" s="64">
        <v>209.63339999999999</v>
      </c>
      <c r="AQ32" s="64">
        <v>205.46664999999999</v>
      </c>
      <c r="AR32" s="64">
        <v>201.49987999999999</v>
      </c>
    </row>
  </sheetData>
  <mergeCells count="7">
    <mergeCell ref="AV7:BE7"/>
    <mergeCell ref="M20:V20"/>
    <mergeCell ref="AI20:AR20"/>
    <mergeCell ref="B7:K7"/>
    <mergeCell ref="M7:V7"/>
    <mergeCell ref="X7:AG7"/>
    <mergeCell ref="AI7:AR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E7F8-A801-4132-8F6E-BCEBFE9D070E}">
  <dimension ref="A6:AM19"/>
  <sheetViews>
    <sheetView workbookViewId="0">
      <selection activeCell="AB8" sqref="AB8"/>
    </sheetView>
  </sheetViews>
  <sheetFormatPr defaultRowHeight="14.4" x14ac:dyDescent="0.3"/>
  <cols>
    <col min="1" max="1" width="26.6640625" bestFit="1" customWidth="1"/>
    <col min="11" max="11" width="2.5546875" customWidth="1"/>
    <col min="21" max="22" width="11.109375" customWidth="1"/>
    <col min="23" max="31" width="9.5546875" bestFit="1" customWidth="1"/>
    <col min="34" max="34" width="19.88671875" bestFit="1" customWidth="1"/>
    <col min="36" max="36" width="15.109375" bestFit="1" customWidth="1"/>
    <col min="38" max="38" width="20.5546875" bestFit="1" customWidth="1"/>
  </cols>
  <sheetData>
    <row r="6" spans="1:39" ht="21" x14ac:dyDescent="0.4">
      <c r="A6" s="71" t="s">
        <v>124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9" ht="42.6" customHeight="1" x14ac:dyDescent="0.3">
      <c r="B7" s="131" t="s">
        <v>312</v>
      </c>
      <c r="C7" s="131"/>
      <c r="D7" s="131"/>
      <c r="E7" s="131"/>
      <c r="F7" s="131"/>
      <c r="G7" s="131"/>
      <c r="H7" s="131"/>
      <c r="I7" s="131"/>
      <c r="J7" s="131"/>
      <c r="K7" s="54"/>
      <c r="L7" s="131" t="s">
        <v>313</v>
      </c>
      <c r="M7" s="131"/>
      <c r="N7" s="131"/>
      <c r="O7" s="131"/>
      <c r="P7" s="131"/>
      <c r="Q7" s="131"/>
      <c r="R7" s="131"/>
      <c r="S7" s="131"/>
      <c r="T7" s="131"/>
      <c r="W7" s="127" t="s">
        <v>125</v>
      </c>
      <c r="X7" s="127"/>
      <c r="Y7" s="127"/>
      <c r="Z7" s="127"/>
      <c r="AA7" s="127"/>
      <c r="AB7" s="127"/>
      <c r="AC7" s="127"/>
      <c r="AD7" s="127"/>
      <c r="AE7" s="127"/>
    </row>
    <row r="8" spans="1:39" x14ac:dyDescent="0.3">
      <c r="B8" s="59">
        <v>2011</v>
      </c>
      <c r="C8" s="59">
        <v>2012</v>
      </c>
      <c r="D8" s="59">
        <v>2013</v>
      </c>
      <c r="E8" s="59">
        <v>2014</v>
      </c>
      <c r="F8" s="59">
        <v>2015</v>
      </c>
      <c r="G8" s="59">
        <v>2016</v>
      </c>
      <c r="H8" s="59">
        <v>2017</v>
      </c>
      <c r="I8" s="59">
        <v>2018</v>
      </c>
      <c r="J8" s="59">
        <v>2019</v>
      </c>
      <c r="K8" s="54"/>
      <c r="L8" s="59">
        <v>2011</v>
      </c>
      <c r="M8" s="59">
        <v>2012</v>
      </c>
      <c r="N8" s="59">
        <v>2013</v>
      </c>
      <c r="O8" s="59">
        <v>2014</v>
      </c>
      <c r="P8" s="59">
        <v>2015</v>
      </c>
      <c r="Q8" s="59">
        <v>2016</v>
      </c>
      <c r="R8" s="59">
        <v>2017</v>
      </c>
      <c r="S8" s="59">
        <v>2018</v>
      </c>
      <c r="T8" s="59">
        <v>2019</v>
      </c>
      <c r="W8" s="59">
        <v>2011</v>
      </c>
      <c r="X8" s="59">
        <v>2012</v>
      </c>
      <c r="Y8" s="59">
        <v>2013</v>
      </c>
      <c r="Z8" s="59">
        <v>2014</v>
      </c>
      <c r="AA8" s="59">
        <v>2015</v>
      </c>
      <c r="AB8" s="59">
        <v>2016</v>
      </c>
      <c r="AC8" s="60">
        <v>2017</v>
      </c>
      <c r="AD8" s="60">
        <v>2018</v>
      </c>
      <c r="AE8" s="60">
        <v>2019</v>
      </c>
      <c r="AH8" s="67" t="s">
        <v>54</v>
      </c>
      <c r="AJ8" s="60" t="s">
        <v>53</v>
      </c>
      <c r="AL8" s="10" t="s">
        <v>18</v>
      </c>
      <c r="AM8" s="11"/>
    </row>
    <row r="9" spans="1:39" x14ac:dyDescent="0.3">
      <c r="A9" s="53" t="s">
        <v>0</v>
      </c>
      <c r="B9" s="56">
        <v>158</v>
      </c>
      <c r="C9" s="56">
        <v>169</v>
      </c>
      <c r="D9" s="56">
        <v>184</v>
      </c>
      <c r="E9" s="56">
        <v>132</v>
      </c>
      <c r="F9" s="56">
        <v>170</v>
      </c>
      <c r="G9" s="56">
        <v>130</v>
      </c>
      <c r="H9" s="56">
        <v>163</v>
      </c>
      <c r="I9" s="56">
        <v>152</v>
      </c>
      <c r="J9" s="56">
        <v>151</v>
      </c>
      <c r="K9" s="54"/>
      <c r="L9" s="56">
        <v>7</v>
      </c>
      <c r="M9" s="56">
        <v>14</v>
      </c>
      <c r="N9" s="56">
        <v>10</v>
      </c>
      <c r="O9" s="56">
        <v>8</v>
      </c>
      <c r="P9" s="56">
        <v>18</v>
      </c>
      <c r="Q9" s="56">
        <v>13</v>
      </c>
      <c r="R9" s="56">
        <v>13</v>
      </c>
      <c r="S9" s="56">
        <v>14</v>
      </c>
      <c r="T9" s="56">
        <v>13</v>
      </c>
      <c r="W9" s="55">
        <f t="shared" ref="W9:AE9" si="0">B9+(L9*$AM$10)</f>
        <v>165</v>
      </c>
      <c r="X9" s="55">
        <f t="shared" si="0"/>
        <v>183</v>
      </c>
      <c r="Y9" s="55">
        <f t="shared" si="0"/>
        <v>194</v>
      </c>
      <c r="Z9" s="55">
        <f t="shared" si="0"/>
        <v>140</v>
      </c>
      <c r="AA9" s="55">
        <f t="shared" si="0"/>
        <v>188</v>
      </c>
      <c r="AB9" s="55">
        <f t="shared" si="0"/>
        <v>143</v>
      </c>
      <c r="AC9" s="61">
        <f t="shared" si="0"/>
        <v>176</v>
      </c>
      <c r="AD9" s="61">
        <f t="shared" si="0"/>
        <v>166</v>
      </c>
      <c r="AE9" s="61">
        <f t="shared" si="0"/>
        <v>164</v>
      </c>
      <c r="AH9" s="31">
        <f>STDEVA(W9:AE9)</f>
        <v>18.700118835035386</v>
      </c>
      <c r="AJ9" s="62">
        <f>AVERAGE(AC9:AE9)</f>
        <v>168.66666666666666</v>
      </c>
      <c r="AL9" s="4"/>
      <c r="AM9" s="5" t="s">
        <v>15</v>
      </c>
    </row>
    <row r="10" spans="1:39" x14ac:dyDescent="0.3">
      <c r="A10" s="53" t="s">
        <v>1</v>
      </c>
      <c r="B10" s="56">
        <v>205</v>
      </c>
      <c r="C10" s="56">
        <v>203</v>
      </c>
      <c r="D10" s="56">
        <v>209</v>
      </c>
      <c r="E10" s="56">
        <v>194</v>
      </c>
      <c r="F10" s="56">
        <v>197</v>
      </c>
      <c r="G10" s="56">
        <v>202</v>
      </c>
      <c r="H10" s="56">
        <v>174</v>
      </c>
      <c r="I10" s="56">
        <v>176</v>
      </c>
      <c r="J10" s="56">
        <v>182</v>
      </c>
      <c r="K10" s="54"/>
      <c r="L10" s="56">
        <v>28</v>
      </c>
      <c r="M10" s="56">
        <v>30</v>
      </c>
      <c r="N10" s="56">
        <v>21</v>
      </c>
      <c r="O10" s="56">
        <v>23</v>
      </c>
      <c r="P10" s="56">
        <v>14</v>
      </c>
      <c r="Q10" s="56">
        <v>27</v>
      </c>
      <c r="R10" s="56">
        <v>21</v>
      </c>
      <c r="S10" s="56">
        <v>21</v>
      </c>
      <c r="T10" s="56">
        <v>18</v>
      </c>
      <c r="W10" s="55">
        <f t="shared" ref="W10:W19" si="1">B10+(L10*$AM$10)</f>
        <v>233</v>
      </c>
      <c r="X10" s="55">
        <f t="shared" ref="X10:X19" si="2">C10+(M10*$AM$10)</f>
        <v>233</v>
      </c>
      <c r="Y10" s="55">
        <f t="shared" ref="Y10:Y19" si="3">D10+(N10*$AM$10)</f>
        <v>230</v>
      </c>
      <c r="Z10" s="55">
        <f t="shared" ref="Z10:Z19" si="4">E10+(O10*$AM$10)</f>
        <v>217</v>
      </c>
      <c r="AA10" s="55">
        <f t="shared" ref="AA10:AA19" si="5">F10+(P10*$AM$10)</f>
        <v>211</v>
      </c>
      <c r="AB10" s="55">
        <f t="shared" ref="AB10:AB19" si="6">G10+(Q10*$AM$10)</f>
        <v>229</v>
      </c>
      <c r="AC10" s="61">
        <f t="shared" ref="AC10:AC19" si="7">H10+(R10*$AM$10)</f>
        <v>195</v>
      </c>
      <c r="AD10" s="61">
        <f t="shared" ref="AD10:AD19" si="8">I10+(S10*$AM$10)</f>
        <v>197</v>
      </c>
      <c r="AE10" s="61">
        <f t="shared" ref="AE10:AE19" si="9">J10+(T10*$AM$10)</f>
        <v>200</v>
      </c>
      <c r="AH10" s="31">
        <f t="shared" ref="AH10:AH19" si="10">STDEVA(W10:AE10)</f>
        <v>15.917321103474388</v>
      </c>
      <c r="AJ10" s="62">
        <f t="shared" ref="AJ10:AJ19" si="11">AVERAGE(AC10:AE10)</f>
        <v>197.33333333333334</v>
      </c>
      <c r="AL10" t="s">
        <v>18</v>
      </c>
      <c r="AM10" s="12">
        <v>1</v>
      </c>
    </row>
    <row r="11" spans="1:39" x14ac:dyDescent="0.3">
      <c r="A11" s="53" t="s">
        <v>2</v>
      </c>
      <c r="B11" s="56">
        <v>361</v>
      </c>
      <c r="C11" s="56">
        <v>366</v>
      </c>
      <c r="D11" s="56">
        <v>380</v>
      </c>
      <c r="E11" s="56">
        <v>366</v>
      </c>
      <c r="F11" s="56">
        <v>375</v>
      </c>
      <c r="G11" s="56">
        <v>392</v>
      </c>
      <c r="H11" s="56">
        <v>413</v>
      </c>
      <c r="I11" s="56">
        <v>410</v>
      </c>
      <c r="J11" s="56">
        <v>411</v>
      </c>
      <c r="K11" s="54"/>
      <c r="L11" s="56">
        <v>21</v>
      </c>
      <c r="M11" s="56">
        <v>31</v>
      </c>
      <c r="N11" s="56">
        <v>20</v>
      </c>
      <c r="O11" s="56">
        <v>23</v>
      </c>
      <c r="P11" s="56">
        <v>24</v>
      </c>
      <c r="Q11" s="56">
        <v>24</v>
      </c>
      <c r="R11" s="56">
        <v>19</v>
      </c>
      <c r="S11" s="56">
        <v>26</v>
      </c>
      <c r="T11" s="56">
        <v>29</v>
      </c>
      <c r="W11" s="55">
        <f t="shared" si="1"/>
        <v>382</v>
      </c>
      <c r="X11" s="55">
        <f t="shared" si="2"/>
        <v>397</v>
      </c>
      <c r="Y11" s="55">
        <f t="shared" si="3"/>
        <v>400</v>
      </c>
      <c r="Z11" s="55">
        <f t="shared" si="4"/>
        <v>389</v>
      </c>
      <c r="AA11" s="55">
        <f t="shared" si="5"/>
        <v>399</v>
      </c>
      <c r="AB11" s="55">
        <f t="shared" si="6"/>
        <v>416</v>
      </c>
      <c r="AC11" s="61">
        <f t="shared" si="7"/>
        <v>432</v>
      </c>
      <c r="AD11" s="61">
        <f t="shared" si="8"/>
        <v>436</v>
      </c>
      <c r="AE11" s="61">
        <f t="shared" si="9"/>
        <v>440</v>
      </c>
      <c r="AH11" s="31">
        <f t="shared" si="10"/>
        <v>21.537435109852591</v>
      </c>
      <c r="AJ11" s="62">
        <f t="shared" si="11"/>
        <v>436</v>
      </c>
    </row>
    <row r="12" spans="1:39" x14ac:dyDescent="0.3">
      <c r="A12" s="53" t="s">
        <v>3</v>
      </c>
      <c r="B12" s="56">
        <v>98</v>
      </c>
      <c r="C12" s="56">
        <v>96</v>
      </c>
      <c r="D12" s="56">
        <v>103</v>
      </c>
      <c r="E12" s="56">
        <v>84</v>
      </c>
      <c r="F12" s="56">
        <v>108</v>
      </c>
      <c r="G12" s="56">
        <v>76</v>
      </c>
      <c r="H12" s="56">
        <v>149</v>
      </c>
      <c r="I12" s="56">
        <v>130</v>
      </c>
      <c r="J12" s="56">
        <v>133</v>
      </c>
      <c r="K12" s="54"/>
      <c r="L12" s="56">
        <v>1</v>
      </c>
      <c r="M12" s="56">
        <v>3</v>
      </c>
      <c r="N12" s="56">
        <v>5</v>
      </c>
      <c r="O12" s="56">
        <v>2</v>
      </c>
      <c r="P12" s="56">
        <v>9</v>
      </c>
      <c r="Q12" s="56">
        <v>4</v>
      </c>
      <c r="R12" s="56">
        <v>12</v>
      </c>
      <c r="S12" s="56">
        <v>18</v>
      </c>
      <c r="T12" s="56">
        <v>11</v>
      </c>
      <c r="W12" s="55">
        <f t="shared" si="1"/>
        <v>99</v>
      </c>
      <c r="X12" s="55">
        <f t="shared" si="2"/>
        <v>99</v>
      </c>
      <c r="Y12" s="55">
        <f t="shared" si="3"/>
        <v>108</v>
      </c>
      <c r="Z12" s="55">
        <f t="shared" si="4"/>
        <v>86</v>
      </c>
      <c r="AA12" s="55">
        <f t="shared" si="5"/>
        <v>117</v>
      </c>
      <c r="AB12" s="55">
        <f t="shared" si="6"/>
        <v>80</v>
      </c>
      <c r="AC12" s="61">
        <f t="shared" si="7"/>
        <v>161</v>
      </c>
      <c r="AD12" s="61">
        <f t="shared" si="8"/>
        <v>148</v>
      </c>
      <c r="AE12" s="61">
        <f t="shared" si="9"/>
        <v>144</v>
      </c>
      <c r="AH12" s="31">
        <f t="shared" si="10"/>
        <v>28.878096274589247</v>
      </c>
      <c r="AJ12" s="62">
        <f t="shared" si="11"/>
        <v>151</v>
      </c>
    </row>
    <row r="13" spans="1:39" x14ac:dyDescent="0.3">
      <c r="A13" s="53" t="s">
        <v>4</v>
      </c>
      <c r="B13" s="56">
        <v>703</v>
      </c>
      <c r="C13" s="56">
        <v>743</v>
      </c>
      <c r="D13" s="56">
        <v>756</v>
      </c>
      <c r="E13" s="56">
        <v>791</v>
      </c>
      <c r="F13" s="56">
        <v>749</v>
      </c>
      <c r="G13" s="56">
        <v>705</v>
      </c>
      <c r="H13" s="56">
        <v>833</v>
      </c>
      <c r="I13" s="56">
        <v>888</v>
      </c>
      <c r="J13" s="56">
        <v>879</v>
      </c>
      <c r="K13" s="54"/>
      <c r="L13" s="56">
        <v>173</v>
      </c>
      <c r="M13" s="56">
        <v>158</v>
      </c>
      <c r="N13" s="56">
        <v>174</v>
      </c>
      <c r="O13" s="56">
        <v>170</v>
      </c>
      <c r="P13" s="56">
        <v>154</v>
      </c>
      <c r="Q13" s="56">
        <v>153</v>
      </c>
      <c r="R13" s="56">
        <v>156</v>
      </c>
      <c r="S13" s="56">
        <v>154</v>
      </c>
      <c r="T13" s="56">
        <v>129</v>
      </c>
      <c r="W13" s="55">
        <f t="shared" si="1"/>
        <v>876</v>
      </c>
      <c r="X13" s="55">
        <f t="shared" si="2"/>
        <v>901</v>
      </c>
      <c r="Y13" s="55">
        <f t="shared" si="3"/>
        <v>930</v>
      </c>
      <c r="Z13" s="55">
        <f t="shared" si="4"/>
        <v>961</v>
      </c>
      <c r="AA13" s="55">
        <f t="shared" si="5"/>
        <v>903</v>
      </c>
      <c r="AB13" s="55">
        <f t="shared" si="6"/>
        <v>858</v>
      </c>
      <c r="AC13" s="61">
        <f t="shared" si="7"/>
        <v>989</v>
      </c>
      <c r="AD13" s="61">
        <f t="shared" si="8"/>
        <v>1042</v>
      </c>
      <c r="AE13" s="61">
        <f t="shared" si="9"/>
        <v>1008</v>
      </c>
      <c r="AH13" s="31">
        <f t="shared" si="10"/>
        <v>62.921467807983554</v>
      </c>
      <c r="AJ13" s="62">
        <f t="shared" si="11"/>
        <v>1013</v>
      </c>
    </row>
    <row r="14" spans="1:39" x14ac:dyDescent="0.3">
      <c r="A14" s="53" t="s">
        <v>5</v>
      </c>
      <c r="B14" s="56">
        <v>85</v>
      </c>
      <c r="C14" s="56">
        <v>91</v>
      </c>
      <c r="D14" s="56">
        <v>156</v>
      </c>
      <c r="E14" s="56">
        <v>147</v>
      </c>
      <c r="F14" s="56">
        <v>108</v>
      </c>
      <c r="G14" s="56">
        <v>125</v>
      </c>
      <c r="H14" s="56">
        <v>101</v>
      </c>
      <c r="I14" s="56">
        <v>112</v>
      </c>
      <c r="J14" s="56">
        <v>135</v>
      </c>
      <c r="K14" s="54"/>
      <c r="L14" s="56">
        <v>20</v>
      </c>
      <c r="M14" s="56">
        <v>28</v>
      </c>
      <c r="N14" s="56">
        <v>31</v>
      </c>
      <c r="O14" s="56">
        <v>38</v>
      </c>
      <c r="P14" s="56">
        <v>45</v>
      </c>
      <c r="Q14" s="56">
        <v>47</v>
      </c>
      <c r="R14" s="56">
        <v>30</v>
      </c>
      <c r="S14" s="56">
        <v>32</v>
      </c>
      <c r="T14" s="56">
        <v>24</v>
      </c>
      <c r="W14" s="55">
        <f t="shared" si="1"/>
        <v>105</v>
      </c>
      <c r="X14" s="55">
        <f t="shared" si="2"/>
        <v>119</v>
      </c>
      <c r="Y14" s="55">
        <f t="shared" si="3"/>
        <v>187</v>
      </c>
      <c r="Z14" s="55">
        <f t="shared" si="4"/>
        <v>185</v>
      </c>
      <c r="AA14" s="55">
        <f t="shared" si="5"/>
        <v>153</v>
      </c>
      <c r="AB14" s="55">
        <f t="shared" si="6"/>
        <v>172</v>
      </c>
      <c r="AC14" s="61">
        <f t="shared" si="7"/>
        <v>131</v>
      </c>
      <c r="AD14" s="61">
        <f t="shared" si="8"/>
        <v>144</v>
      </c>
      <c r="AE14" s="61">
        <f t="shared" si="9"/>
        <v>159</v>
      </c>
      <c r="AH14" s="31">
        <f t="shared" si="10"/>
        <v>28.609924462986221</v>
      </c>
      <c r="AJ14" s="62">
        <f t="shared" si="11"/>
        <v>144.66666666666666</v>
      </c>
    </row>
    <row r="15" spans="1:39" x14ac:dyDescent="0.3">
      <c r="A15" s="53" t="s">
        <v>6</v>
      </c>
      <c r="B15" s="56">
        <v>178</v>
      </c>
      <c r="C15" s="56">
        <v>195</v>
      </c>
      <c r="D15" s="56">
        <v>168</v>
      </c>
      <c r="E15" s="56">
        <v>200</v>
      </c>
      <c r="F15" s="56">
        <v>195</v>
      </c>
      <c r="G15" s="56">
        <v>183</v>
      </c>
      <c r="H15" s="56">
        <v>190</v>
      </c>
      <c r="I15" s="56">
        <v>187</v>
      </c>
      <c r="J15" s="56">
        <v>183</v>
      </c>
      <c r="K15" s="54"/>
      <c r="L15" s="56">
        <v>47</v>
      </c>
      <c r="M15" s="56">
        <v>65</v>
      </c>
      <c r="N15" s="56">
        <v>64</v>
      </c>
      <c r="O15" s="56">
        <v>75</v>
      </c>
      <c r="P15" s="56">
        <v>65</v>
      </c>
      <c r="Q15" s="56">
        <v>67</v>
      </c>
      <c r="R15" s="56">
        <v>62</v>
      </c>
      <c r="S15" s="56">
        <v>69</v>
      </c>
      <c r="T15" s="56">
        <v>50</v>
      </c>
      <c r="W15" s="55">
        <f t="shared" si="1"/>
        <v>225</v>
      </c>
      <c r="X15" s="55">
        <f t="shared" si="2"/>
        <v>260</v>
      </c>
      <c r="Y15" s="55">
        <f t="shared" si="3"/>
        <v>232</v>
      </c>
      <c r="Z15" s="55">
        <f t="shared" si="4"/>
        <v>275</v>
      </c>
      <c r="AA15" s="55">
        <f t="shared" si="5"/>
        <v>260</v>
      </c>
      <c r="AB15" s="55">
        <f t="shared" si="6"/>
        <v>250</v>
      </c>
      <c r="AC15" s="61">
        <f t="shared" si="7"/>
        <v>252</v>
      </c>
      <c r="AD15" s="61">
        <f t="shared" si="8"/>
        <v>256</v>
      </c>
      <c r="AE15" s="61">
        <f t="shared" si="9"/>
        <v>233</v>
      </c>
      <c r="AH15" s="31">
        <f t="shared" si="10"/>
        <v>16.192419351179254</v>
      </c>
      <c r="AJ15" s="62">
        <f t="shared" si="11"/>
        <v>247</v>
      </c>
    </row>
    <row r="16" spans="1:39" x14ac:dyDescent="0.3">
      <c r="A16" s="53" t="s">
        <v>7</v>
      </c>
      <c r="B16" s="56">
        <v>123</v>
      </c>
      <c r="C16" s="56">
        <v>144</v>
      </c>
      <c r="D16" s="56">
        <v>157</v>
      </c>
      <c r="E16" s="56">
        <v>185</v>
      </c>
      <c r="F16" s="56">
        <v>156</v>
      </c>
      <c r="G16" s="56">
        <v>165</v>
      </c>
      <c r="H16" s="56">
        <v>152</v>
      </c>
      <c r="I16" s="56">
        <v>168</v>
      </c>
      <c r="J16" s="56">
        <v>161</v>
      </c>
      <c r="K16" s="54"/>
      <c r="L16" s="56">
        <v>36</v>
      </c>
      <c r="M16" s="56">
        <v>57</v>
      </c>
      <c r="N16" s="56">
        <v>50</v>
      </c>
      <c r="O16" s="56">
        <v>51</v>
      </c>
      <c r="P16" s="56">
        <v>68</v>
      </c>
      <c r="Q16" s="56">
        <v>47</v>
      </c>
      <c r="R16" s="56">
        <v>62</v>
      </c>
      <c r="S16" s="56">
        <v>63</v>
      </c>
      <c r="T16" s="56">
        <v>51</v>
      </c>
      <c r="W16" s="55">
        <f t="shared" si="1"/>
        <v>159</v>
      </c>
      <c r="X16" s="55">
        <f t="shared" si="2"/>
        <v>201</v>
      </c>
      <c r="Y16" s="55">
        <f t="shared" si="3"/>
        <v>207</v>
      </c>
      <c r="Z16" s="55">
        <f t="shared" si="4"/>
        <v>236</v>
      </c>
      <c r="AA16" s="55">
        <f t="shared" si="5"/>
        <v>224</v>
      </c>
      <c r="AB16" s="55">
        <f t="shared" si="6"/>
        <v>212</v>
      </c>
      <c r="AC16" s="61">
        <f t="shared" si="7"/>
        <v>214</v>
      </c>
      <c r="AD16" s="61">
        <f t="shared" si="8"/>
        <v>231</v>
      </c>
      <c r="AE16" s="61">
        <f t="shared" si="9"/>
        <v>212</v>
      </c>
      <c r="AH16" s="31">
        <f t="shared" si="10"/>
        <v>22.427661492005804</v>
      </c>
      <c r="AJ16" s="62">
        <f t="shared" si="11"/>
        <v>219</v>
      </c>
    </row>
    <row r="17" spans="1:36" x14ac:dyDescent="0.3">
      <c r="A17" s="53" t="s">
        <v>8</v>
      </c>
      <c r="B17" s="56">
        <v>220</v>
      </c>
      <c r="C17" s="56">
        <v>176</v>
      </c>
      <c r="D17" s="56">
        <v>213</v>
      </c>
      <c r="E17" s="56">
        <v>230</v>
      </c>
      <c r="F17" s="56">
        <v>225</v>
      </c>
      <c r="G17" s="56">
        <v>178</v>
      </c>
      <c r="H17" s="56">
        <v>185</v>
      </c>
      <c r="I17" s="56">
        <v>196</v>
      </c>
      <c r="J17" s="56">
        <v>206</v>
      </c>
      <c r="K17" s="54"/>
      <c r="L17" s="56">
        <v>8</v>
      </c>
      <c r="M17" s="56">
        <v>19</v>
      </c>
      <c r="N17" s="56">
        <v>9</v>
      </c>
      <c r="O17" s="56">
        <v>7</v>
      </c>
      <c r="P17" s="56">
        <v>10</v>
      </c>
      <c r="Q17" s="56">
        <v>13</v>
      </c>
      <c r="R17" s="56">
        <v>11</v>
      </c>
      <c r="S17" s="56">
        <v>16</v>
      </c>
      <c r="T17" s="56">
        <v>19</v>
      </c>
      <c r="W17" s="55">
        <f t="shared" si="1"/>
        <v>228</v>
      </c>
      <c r="X17" s="55">
        <f t="shared" si="2"/>
        <v>195</v>
      </c>
      <c r="Y17" s="55">
        <f t="shared" si="3"/>
        <v>222</v>
      </c>
      <c r="Z17" s="55">
        <f t="shared" si="4"/>
        <v>237</v>
      </c>
      <c r="AA17" s="55">
        <f t="shared" si="5"/>
        <v>235</v>
      </c>
      <c r="AB17" s="55">
        <f t="shared" si="6"/>
        <v>191</v>
      </c>
      <c r="AC17" s="61">
        <f t="shared" si="7"/>
        <v>196</v>
      </c>
      <c r="AD17" s="61">
        <f t="shared" si="8"/>
        <v>212</v>
      </c>
      <c r="AE17" s="61">
        <f t="shared" si="9"/>
        <v>225</v>
      </c>
      <c r="AH17" s="31">
        <f t="shared" si="10"/>
        <v>17.832554500127006</v>
      </c>
      <c r="AJ17" s="62">
        <f t="shared" si="11"/>
        <v>211</v>
      </c>
    </row>
    <row r="18" spans="1:36" x14ac:dyDescent="0.3">
      <c r="A18" s="53" t="s">
        <v>9</v>
      </c>
      <c r="B18" s="56">
        <v>1083</v>
      </c>
      <c r="C18" s="56">
        <v>1180</v>
      </c>
      <c r="D18" s="56">
        <v>1191</v>
      </c>
      <c r="E18" s="56">
        <v>1170</v>
      </c>
      <c r="F18" s="56">
        <v>1214</v>
      </c>
      <c r="G18" s="56">
        <v>1169</v>
      </c>
      <c r="H18" s="56">
        <v>1148</v>
      </c>
      <c r="I18" s="56">
        <v>1207</v>
      </c>
      <c r="J18" s="56">
        <v>1213</v>
      </c>
      <c r="K18" s="54"/>
      <c r="L18" s="56">
        <v>443</v>
      </c>
      <c r="M18" s="56">
        <v>433</v>
      </c>
      <c r="N18" s="56">
        <v>480</v>
      </c>
      <c r="O18" s="56">
        <v>498</v>
      </c>
      <c r="P18" s="56">
        <v>548</v>
      </c>
      <c r="Q18" s="56">
        <v>535</v>
      </c>
      <c r="R18" s="56">
        <v>545</v>
      </c>
      <c r="S18" s="56">
        <v>530</v>
      </c>
      <c r="T18" s="56">
        <v>568</v>
      </c>
      <c r="W18" s="55">
        <f t="shared" si="1"/>
        <v>1526</v>
      </c>
      <c r="X18" s="55">
        <f t="shared" si="2"/>
        <v>1613</v>
      </c>
      <c r="Y18" s="55">
        <f t="shared" si="3"/>
        <v>1671</v>
      </c>
      <c r="Z18" s="55">
        <f t="shared" si="4"/>
        <v>1668</v>
      </c>
      <c r="AA18" s="55">
        <f t="shared" si="5"/>
        <v>1762</v>
      </c>
      <c r="AB18" s="55">
        <f t="shared" si="6"/>
        <v>1704</v>
      </c>
      <c r="AC18" s="61">
        <f t="shared" si="7"/>
        <v>1693</v>
      </c>
      <c r="AD18" s="61">
        <f t="shared" si="8"/>
        <v>1737</v>
      </c>
      <c r="AE18" s="61">
        <f t="shared" si="9"/>
        <v>1781</v>
      </c>
      <c r="AH18" s="31">
        <f t="shared" si="10"/>
        <v>78.432207103403073</v>
      </c>
      <c r="AJ18" s="62">
        <f t="shared" si="11"/>
        <v>1737</v>
      </c>
    </row>
    <row r="19" spans="1:36" x14ac:dyDescent="0.3">
      <c r="A19" s="63" t="s">
        <v>10</v>
      </c>
      <c r="B19" s="64">
        <v>91</v>
      </c>
      <c r="C19" s="64">
        <v>72</v>
      </c>
      <c r="D19" s="64">
        <v>62</v>
      </c>
      <c r="E19" s="64">
        <v>71</v>
      </c>
      <c r="F19" s="64">
        <v>65</v>
      </c>
      <c r="G19" s="64">
        <v>74</v>
      </c>
      <c r="H19" s="64">
        <v>69</v>
      </c>
      <c r="I19" s="64">
        <v>60</v>
      </c>
      <c r="J19" s="64">
        <v>67</v>
      </c>
      <c r="K19" s="54"/>
      <c r="L19" s="64">
        <v>3</v>
      </c>
      <c r="M19" s="64">
        <v>4</v>
      </c>
      <c r="N19" s="64">
        <v>6</v>
      </c>
      <c r="O19" s="64">
        <v>14</v>
      </c>
      <c r="P19" s="64">
        <v>9</v>
      </c>
      <c r="Q19" s="64">
        <v>11</v>
      </c>
      <c r="R19" s="64">
        <v>13</v>
      </c>
      <c r="S19" s="64">
        <v>13</v>
      </c>
      <c r="T19" s="64">
        <v>13</v>
      </c>
      <c r="W19" s="65">
        <f t="shared" si="1"/>
        <v>94</v>
      </c>
      <c r="X19" s="65">
        <f t="shared" si="2"/>
        <v>76</v>
      </c>
      <c r="Y19" s="65">
        <f t="shared" si="3"/>
        <v>68</v>
      </c>
      <c r="Z19" s="65">
        <f t="shared" si="4"/>
        <v>85</v>
      </c>
      <c r="AA19" s="65">
        <f t="shared" si="5"/>
        <v>74</v>
      </c>
      <c r="AB19" s="65">
        <f t="shared" si="6"/>
        <v>85</v>
      </c>
      <c r="AC19" s="66">
        <f t="shared" si="7"/>
        <v>82</v>
      </c>
      <c r="AD19" s="66">
        <f t="shared" si="8"/>
        <v>73</v>
      </c>
      <c r="AE19" s="66">
        <f t="shared" si="9"/>
        <v>80</v>
      </c>
      <c r="AH19" s="72">
        <f t="shared" si="10"/>
        <v>7.8581168227508549</v>
      </c>
      <c r="AJ19" s="73">
        <f t="shared" si="11"/>
        <v>78.333333333333329</v>
      </c>
    </row>
  </sheetData>
  <mergeCells count="3">
    <mergeCell ref="B7:J7"/>
    <mergeCell ref="L7:T7"/>
    <mergeCell ref="W7:A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4FB8-BC78-4045-ADED-B7F831F2A678}">
  <dimension ref="A1:E103"/>
  <sheetViews>
    <sheetView topLeftCell="A77" workbookViewId="0">
      <selection activeCell="A8" sqref="A8:A103"/>
    </sheetView>
  </sheetViews>
  <sheetFormatPr defaultRowHeight="14.4" x14ac:dyDescent="0.3"/>
  <cols>
    <col min="1" max="1" width="32.33203125" bestFit="1" customWidth="1"/>
    <col min="3" max="3" width="8.88671875" bestFit="1" customWidth="1"/>
    <col min="4" max="4" width="53.109375" bestFit="1" customWidth="1"/>
    <col min="5" max="5" width="69.88671875" bestFit="1" customWidth="1"/>
  </cols>
  <sheetData>
    <row r="1" spans="1:5" s="15" customFormat="1" ht="35.25" customHeight="1" x14ac:dyDescent="0.4"/>
    <row r="2" spans="1:5" s="15" customFormat="1" ht="33" x14ac:dyDescent="0.75">
      <c r="A2" s="16"/>
      <c r="E2" s="52"/>
    </row>
    <row r="3" spans="1:5" s="15" customFormat="1" ht="17.399999999999999" x14ac:dyDescent="0.4">
      <c r="A3" s="16"/>
    </row>
    <row r="4" spans="1:5" s="15" customFormat="1" ht="23.25" customHeight="1" x14ac:dyDescent="0.4">
      <c r="A4" s="16"/>
    </row>
    <row r="5" spans="1:5" s="15" customFormat="1" ht="18" hidden="1" customHeight="1" x14ac:dyDescent="0.4">
      <c r="A5" s="16"/>
    </row>
    <row r="6" spans="1:5" s="15" customFormat="1" ht="33" x14ac:dyDescent="0.75">
      <c r="A6" s="124" t="s">
        <v>245</v>
      </c>
      <c r="B6" s="125"/>
      <c r="C6" s="125"/>
      <c r="D6" s="125"/>
      <c r="E6" s="125"/>
    </row>
    <row r="7" spans="1:5" x14ac:dyDescent="0.3">
      <c r="A7" s="100" t="s">
        <v>241</v>
      </c>
      <c r="B7" s="100" t="s">
        <v>242</v>
      </c>
      <c r="C7" s="100" t="s">
        <v>17</v>
      </c>
      <c r="D7" s="100" t="s">
        <v>243</v>
      </c>
      <c r="E7" s="100" t="s">
        <v>244</v>
      </c>
    </row>
    <row r="8" spans="1:5" x14ac:dyDescent="0.3">
      <c r="A8" s="99" t="s">
        <v>234</v>
      </c>
      <c r="B8" s="99" t="s">
        <v>129</v>
      </c>
      <c r="C8" s="99" t="s">
        <v>268</v>
      </c>
      <c r="D8" s="99" t="s">
        <v>146</v>
      </c>
      <c r="E8" s="99" t="s">
        <v>145</v>
      </c>
    </row>
    <row r="9" spans="1:5" x14ac:dyDescent="0.3">
      <c r="A9" s="99" t="s">
        <v>234</v>
      </c>
      <c r="B9" s="99" t="s">
        <v>129</v>
      </c>
      <c r="C9" s="99" t="s">
        <v>269</v>
      </c>
      <c r="D9" s="99" t="s">
        <v>240</v>
      </c>
      <c r="E9" s="99" t="s">
        <v>152</v>
      </c>
    </row>
    <row r="10" spans="1:5" x14ac:dyDescent="0.3">
      <c r="A10" s="99" t="s">
        <v>234</v>
      </c>
      <c r="B10" s="99" t="s">
        <v>270</v>
      </c>
      <c r="C10" s="99" t="s">
        <v>271</v>
      </c>
      <c r="D10" s="99" t="s">
        <v>239</v>
      </c>
      <c r="E10" s="99" t="s">
        <v>238</v>
      </c>
    </row>
    <row r="11" spans="1:5" x14ac:dyDescent="0.3">
      <c r="A11" s="99" t="s">
        <v>234</v>
      </c>
      <c r="B11" s="99" t="s">
        <v>191</v>
      </c>
      <c r="C11" s="99" t="s">
        <v>271</v>
      </c>
      <c r="D11" s="99" t="s">
        <v>239</v>
      </c>
      <c r="E11" s="99" t="s">
        <v>238</v>
      </c>
    </row>
    <row r="12" spans="1:5" x14ac:dyDescent="0.3">
      <c r="A12" s="99" t="s">
        <v>234</v>
      </c>
      <c r="B12" s="99" t="s">
        <v>191</v>
      </c>
      <c r="C12" s="99" t="s">
        <v>272</v>
      </c>
      <c r="D12" s="99" t="s">
        <v>237</v>
      </c>
      <c r="E12" s="99" t="s">
        <v>236</v>
      </c>
    </row>
    <row r="13" spans="1:5" x14ac:dyDescent="0.3">
      <c r="A13" s="99" t="s">
        <v>234</v>
      </c>
      <c r="B13" s="99" t="s">
        <v>129</v>
      </c>
      <c r="C13" s="99" t="s">
        <v>273</v>
      </c>
      <c r="D13" s="99" t="s">
        <v>235</v>
      </c>
      <c r="E13" s="99" t="s">
        <v>210</v>
      </c>
    </row>
    <row r="14" spans="1:5" x14ac:dyDescent="0.3">
      <c r="A14" s="99" t="s">
        <v>234</v>
      </c>
      <c r="B14" s="99" t="s">
        <v>133</v>
      </c>
      <c r="C14" s="99" t="s">
        <v>274</v>
      </c>
      <c r="D14" s="99" t="s">
        <v>132</v>
      </c>
      <c r="E14" s="99" t="s">
        <v>233</v>
      </c>
    </row>
    <row r="15" spans="1:5" x14ac:dyDescent="0.3">
      <c r="A15" s="99" t="s">
        <v>234</v>
      </c>
      <c r="B15" s="99" t="s">
        <v>191</v>
      </c>
      <c r="C15" s="99" t="s">
        <v>274</v>
      </c>
      <c r="D15" s="99" t="s">
        <v>132</v>
      </c>
      <c r="E15" s="99" t="s">
        <v>131</v>
      </c>
    </row>
    <row r="16" spans="1:5" x14ac:dyDescent="0.3">
      <c r="A16" s="99" t="s">
        <v>232</v>
      </c>
      <c r="B16" s="99" t="s">
        <v>129</v>
      </c>
      <c r="C16" s="99" t="s">
        <v>275</v>
      </c>
      <c r="D16" s="99" t="s">
        <v>146</v>
      </c>
      <c r="E16" s="99" t="s">
        <v>154</v>
      </c>
    </row>
    <row r="17" spans="1:5" x14ac:dyDescent="0.3">
      <c r="A17" s="99" t="s">
        <v>232</v>
      </c>
      <c r="B17" s="99" t="s">
        <v>129</v>
      </c>
      <c r="C17" s="99" t="s">
        <v>276</v>
      </c>
      <c r="D17" s="99" t="s">
        <v>226</v>
      </c>
      <c r="E17" s="99" t="s">
        <v>225</v>
      </c>
    </row>
    <row r="18" spans="1:5" x14ac:dyDescent="0.3">
      <c r="A18" s="99" t="s">
        <v>232</v>
      </c>
      <c r="B18" s="99" t="s">
        <v>129</v>
      </c>
      <c r="C18" s="99" t="s">
        <v>269</v>
      </c>
      <c r="D18" s="99" t="s">
        <v>153</v>
      </c>
      <c r="E18" s="99" t="s">
        <v>152</v>
      </c>
    </row>
    <row r="19" spans="1:5" x14ac:dyDescent="0.3">
      <c r="A19" s="99" t="s">
        <v>232</v>
      </c>
      <c r="B19" s="99" t="s">
        <v>129</v>
      </c>
      <c r="C19" s="99" t="s">
        <v>277</v>
      </c>
      <c r="D19" s="99" t="s">
        <v>151</v>
      </c>
      <c r="E19" s="99" t="s">
        <v>150</v>
      </c>
    </row>
    <row r="20" spans="1:5" x14ac:dyDescent="0.3">
      <c r="A20" s="99" t="s">
        <v>232</v>
      </c>
      <c r="B20" s="99" t="s">
        <v>168</v>
      </c>
      <c r="C20" s="99" t="s">
        <v>278</v>
      </c>
      <c r="D20" s="99" t="s">
        <v>149</v>
      </c>
      <c r="E20" s="99" t="s">
        <v>148</v>
      </c>
    </row>
    <row r="21" spans="1:5" x14ac:dyDescent="0.3">
      <c r="A21" s="99" t="s">
        <v>227</v>
      </c>
      <c r="B21" s="99" t="s">
        <v>129</v>
      </c>
      <c r="C21" s="99" t="s">
        <v>268</v>
      </c>
      <c r="D21" s="99" t="s">
        <v>146</v>
      </c>
      <c r="E21" s="99" t="s">
        <v>145</v>
      </c>
    </row>
    <row r="22" spans="1:5" x14ac:dyDescent="0.3">
      <c r="A22" s="99" t="s">
        <v>227</v>
      </c>
      <c r="B22" s="99" t="s">
        <v>161</v>
      </c>
      <c r="C22" s="99" t="s">
        <v>279</v>
      </c>
      <c r="D22" s="99" t="s">
        <v>202</v>
      </c>
      <c r="E22" s="99" t="s">
        <v>201</v>
      </c>
    </row>
    <row r="23" spans="1:5" x14ac:dyDescent="0.3">
      <c r="A23" s="99" t="s">
        <v>227</v>
      </c>
      <c r="B23" s="99" t="s">
        <v>270</v>
      </c>
      <c r="C23" s="99" t="s">
        <v>271</v>
      </c>
      <c r="D23" s="99" t="s">
        <v>280</v>
      </c>
      <c r="E23" s="99" t="s">
        <v>238</v>
      </c>
    </row>
    <row r="24" spans="1:5" x14ac:dyDescent="0.3">
      <c r="A24" s="99" t="s">
        <v>227</v>
      </c>
      <c r="B24" s="99" t="s">
        <v>191</v>
      </c>
      <c r="C24" s="99" t="s">
        <v>271</v>
      </c>
      <c r="D24" s="99" t="s">
        <v>280</v>
      </c>
      <c r="E24" s="99" t="s">
        <v>238</v>
      </c>
    </row>
    <row r="25" spans="1:5" x14ac:dyDescent="0.3">
      <c r="A25" s="99" t="s">
        <v>227</v>
      </c>
      <c r="B25" s="99" t="s">
        <v>129</v>
      </c>
      <c r="C25" s="99" t="s">
        <v>281</v>
      </c>
      <c r="D25" s="99" t="s">
        <v>231</v>
      </c>
      <c r="E25" s="99" t="s">
        <v>230</v>
      </c>
    </row>
    <row r="26" spans="1:5" x14ac:dyDescent="0.3">
      <c r="A26" s="99" t="s">
        <v>227</v>
      </c>
      <c r="B26" s="99" t="s">
        <v>161</v>
      </c>
      <c r="C26" s="99" t="s">
        <v>282</v>
      </c>
      <c r="D26" s="99" t="s">
        <v>229</v>
      </c>
      <c r="E26" s="99" t="s">
        <v>228</v>
      </c>
    </row>
    <row r="27" spans="1:5" x14ac:dyDescent="0.3">
      <c r="A27" s="99" t="s">
        <v>227</v>
      </c>
      <c r="B27" s="99" t="s">
        <v>129</v>
      </c>
      <c r="C27" s="99" t="s">
        <v>283</v>
      </c>
      <c r="D27" s="99" t="s">
        <v>213</v>
      </c>
      <c r="E27" s="99" t="s">
        <v>212</v>
      </c>
    </row>
    <row r="28" spans="1:5" x14ac:dyDescent="0.3">
      <c r="A28" s="99" t="s">
        <v>227</v>
      </c>
      <c r="B28" s="99" t="s">
        <v>133</v>
      </c>
      <c r="C28" s="99" t="s">
        <v>274</v>
      </c>
      <c r="D28" s="99" t="s">
        <v>132</v>
      </c>
      <c r="E28" s="99" t="s">
        <v>131</v>
      </c>
    </row>
    <row r="29" spans="1:5" x14ac:dyDescent="0.3">
      <c r="A29" s="99" t="s">
        <v>227</v>
      </c>
      <c r="B29" s="99" t="s">
        <v>191</v>
      </c>
      <c r="C29" s="99" t="s">
        <v>274</v>
      </c>
      <c r="D29" s="99" t="s">
        <v>132</v>
      </c>
      <c r="E29" s="99" t="s">
        <v>131</v>
      </c>
    </row>
    <row r="30" spans="1:5" x14ac:dyDescent="0.3">
      <c r="A30" s="99" t="s">
        <v>284</v>
      </c>
      <c r="B30" s="99" t="s">
        <v>161</v>
      </c>
      <c r="C30" s="99" t="s">
        <v>276</v>
      </c>
      <c r="D30" s="99" t="s">
        <v>226</v>
      </c>
      <c r="E30" s="99" t="s">
        <v>225</v>
      </c>
    </row>
    <row r="31" spans="1:5" x14ac:dyDescent="0.3">
      <c r="A31" s="99" t="s">
        <v>284</v>
      </c>
      <c r="B31" s="99" t="s">
        <v>161</v>
      </c>
      <c r="C31" s="99" t="s">
        <v>269</v>
      </c>
      <c r="D31" s="99" t="s">
        <v>153</v>
      </c>
      <c r="E31" s="99" t="s">
        <v>152</v>
      </c>
    </row>
    <row r="32" spans="1:5" x14ac:dyDescent="0.3">
      <c r="A32" s="99" t="s">
        <v>284</v>
      </c>
      <c r="B32" s="99" t="s">
        <v>161</v>
      </c>
      <c r="C32" s="99" t="s">
        <v>277</v>
      </c>
      <c r="D32" s="99" t="s">
        <v>151</v>
      </c>
      <c r="E32" s="99" t="s">
        <v>150</v>
      </c>
    </row>
    <row r="33" spans="1:5" x14ac:dyDescent="0.3">
      <c r="A33" s="99" t="s">
        <v>284</v>
      </c>
      <c r="B33" s="99" t="s">
        <v>161</v>
      </c>
      <c r="C33" s="99" t="s">
        <v>285</v>
      </c>
      <c r="D33" s="99" t="s">
        <v>224</v>
      </c>
      <c r="E33" s="99" t="s">
        <v>222</v>
      </c>
    </row>
    <row r="34" spans="1:5" x14ac:dyDescent="0.3">
      <c r="A34" s="99" t="s">
        <v>284</v>
      </c>
      <c r="B34" s="99" t="s">
        <v>133</v>
      </c>
      <c r="C34" s="99" t="s">
        <v>274</v>
      </c>
      <c r="D34" s="99" t="s">
        <v>132</v>
      </c>
      <c r="E34" s="99" t="s">
        <v>131</v>
      </c>
    </row>
    <row r="35" spans="1:5" x14ac:dyDescent="0.3">
      <c r="A35" s="99" t="s">
        <v>204</v>
      </c>
      <c r="B35" s="99" t="s">
        <v>129</v>
      </c>
      <c r="C35" s="99" t="s">
        <v>268</v>
      </c>
      <c r="D35" s="99" t="s">
        <v>146</v>
      </c>
      <c r="E35" s="99" t="s">
        <v>145</v>
      </c>
    </row>
    <row r="36" spans="1:5" x14ac:dyDescent="0.3">
      <c r="A36" s="99" t="s">
        <v>204</v>
      </c>
      <c r="B36" s="99" t="s">
        <v>129</v>
      </c>
      <c r="C36" s="99" t="s">
        <v>286</v>
      </c>
      <c r="D36" s="99" t="s">
        <v>287</v>
      </c>
      <c r="E36" s="99" t="s">
        <v>187</v>
      </c>
    </row>
    <row r="37" spans="1:5" x14ac:dyDescent="0.3">
      <c r="A37" s="99" t="s">
        <v>204</v>
      </c>
      <c r="B37" s="99" t="s">
        <v>161</v>
      </c>
      <c r="C37" s="99" t="s">
        <v>269</v>
      </c>
      <c r="D37" s="99" t="s">
        <v>153</v>
      </c>
      <c r="E37" s="99" t="s">
        <v>152</v>
      </c>
    </row>
    <row r="38" spans="1:5" x14ac:dyDescent="0.3">
      <c r="A38" s="99" t="s">
        <v>204</v>
      </c>
      <c r="B38" s="99" t="s">
        <v>161</v>
      </c>
      <c r="C38" s="99" t="s">
        <v>277</v>
      </c>
      <c r="D38" s="99" t="s">
        <v>151</v>
      </c>
      <c r="E38" s="99" t="s">
        <v>150</v>
      </c>
    </row>
    <row r="39" spans="1:5" x14ac:dyDescent="0.3">
      <c r="A39" s="99" t="s">
        <v>204</v>
      </c>
      <c r="B39" s="99" t="s">
        <v>161</v>
      </c>
      <c r="C39" s="99" t="s">
        <v>285</v>
      </c>
      <c r="D39" s="99" t="s">
        <v>223</v>
      </c>
      <c r="E39" s="99" t="s">
        <v>222</v>
      </c>
    </row>
    <row r="40" spans="1:5" x14ac:dyDescent="0.3">
      <c r="A40" s="99" t="s">
        <v>204</v>
      </c>
      <c r="B40" s="99" t="s">
        <v>138</v>
      </c>
      <c r="C40" s="99" t="s">
        <v>288</v>
      </c>
      <c r="D40" s="99" t="s">
        <v>221</v>
      </c>
      <c r="E40" s="99" t="s">
        <v>220</v>
      </c>
    </row>
    <row r="41" spans="1:5" x14ac:dyDescent="0.3">
      <c r="A41" s="99" t="s">
        <v>204</v>
      </c>
      <c r="B41" s="99" t="s">
        <v>168</v>
      </c>
      <c r="C41" s="99" t="s">
        <v>278</v>
      </c>
      <c r="D41" s="99" t="s">
        <v>149</v>
      </c>
      <c r="E41" s="99" t="s">
        <v>148</v>
      </c>
    </row>
    <row r="42" spans="1:5" x14ac:dyDescent="0.3">
      <c r="A42" s="99" t="s">
        <v>204</v>
      </c>
      <c r="B42" s="99" t="s">
        <v>209</v>
      </c>
      <c r="C42" s="99" t="s">
        <v>289</v>
      </c>
      <c r="D42" s="99" t="s">
        <v>219</v>
      </c>
      <c r="E42" s="99" t="s">
        <v>218</v>
      </c>
    </row>
    <row r="43" spans="1:5" x14ac:dyDescent="0.3">
      <c r="A43" s="99" t="s">
        <v>204</v>
      </c>
      <c r="B43" s="99" t="s">
        <v>129</v>
      </c>
      <c r="C43" s="99" t="s">
        <v>290</v>
      </c>
      <c r="D43" s="99" t="s">
        <v>217</v>
      </c>
      <c r="E43" s="99" t="s">
        <v>216</v>
      </c>
    </row>
    <row r="44" spans="1:5" x14ac:dyDescent="0.3">
      <c r="A44" s="99" t="s">
        <v>204</v>
      </c>
      <c r="B44" s="99" t="s">
        <v>129</v>
      </c>
      <c r="C44" s="99" t="s">
        <v>291</v>
      </c>
      <c r="D44" s="99" t="s">
        <v>215</v>
      </c>
      <c r="E44" s="99" t="s">
        <v>214</v>
      </c>
    </row>
    <row r="45" spans="1:5" x14ac:dyDescent="0.3">
      <c r="A45" s="99" t="s">
        <v>204</v>
      </c>
      <c r="B45" s="99" t="s">
        <v>129</v>
      </c>
      <c r="C45" s="99" t="s">
        <v>283</v>
      </c>
      <c r="D45" s="99" t="s">
        <v>213</v>
      </c>
      <c r="E45" s="99" t="s">
        <v>212</v>
      </c>
    </row>
    <row r="46" spans="1:5" x14ac:dyDescent="0.3">
      <c r="A46" s="99" t="s">
        <v>204</v>
      </c>
      <c r="B46" s="99" t="s">
        <v>129</v>
      </c>
      <c r="C46" s="99" t="s">
        <v>273</v>
      </c>
      <c r="D46" s="99" t="s">
        <v>211</v>
      </c>
      <c r="E46" s="99" t="s">
        <v>210</v>
      </c>
    </row>
    <row r="47" spans="1:5" x14ac:dyDescent="0.3">
      <c r="A47" s="99" t="s">
        <v>204</v>
      </c>
      <c r="B47" s="99" t="s">
        <v>209</v>
      </c>
      <c r="C47" s="99" t="s">
        <v>292</v>
      </c>
      <c r="D47" s="99" t="s">
        <v>208</v>
      </c>
      <c r="E47" s="99" t="s">
        <v>207</v>
      </c>
    </row>
    <row r="48" spans="1:5" x14ac:dyDescent="0.3">
      <c r="A48" s="99" t="s">
        <v>204</v>
      </c>
      <c r="B48" s="99" t="s">
        <v>129</v>
      </c>
      <c r="C48" s="99" t="s">
        <v>293</v>
      </c>
      <c r="D48" s="99" t="s">
        <v>206</v>
      </c>
      <c r="E48" s="99" t="s">
        <v>162</v>
      </c>
    </row>
    <row r="49" spans="1:5" x14ac:dyDescent="0.3">
      <c r="A49" s="99" t="s">
        <v>204</v>
      </c>
      <c r="B49" s="99" t="s">
        <v>133</v>
      </c>
      <c r="C49" s="99" t="s">
        <v>274</v>
      </c>
      <c r="D49" s="99" t="s">
        <v>132</v>
      </c>
      <c r="E49" s="99" t="s">
        <v>131</v>
      </c>
    </row>
    <row r="50" spans="1:5" x14ac:dyDescent="0.3">
      <c r="A50" s="99" t="s">
        <v>204</v>
      </c>
      <c r="B50" s="99" t="s">
        <v>205</v>
      </c>
      <c r="C50" s="99" t="s">
        <v>274</v>
      </c>
      <c r="D50" s="99" t="s">
        <v>132</v>
      </c>
      <c r="E50" s="99" t="s">
        <v>131</v>
      </c>
    </row>
    <row r="51" spans="1:5" x14ac:dyDescent="0.3">
      <c r="A51" s="99" t="s">
        <v>200</v>
      </c>
      <c r="B51" s="99" t="s">
        <v>203</v>
      </c>
      <c r="C51" s="99" t="s">
        <v>279</v>
      </c>
      <c r="D51" s="99" t="s">
        <v>202</v>
      </c>
      <c r="E51" s="99" t="s">
        <v>201</v>
      </c>
    </row>
    <row r="52" spans="1:5" x14ac:dyDescent="0.3">
      <c r="A52" s="99" t="s">
        <v>200</v>
      </c>
      <c r="B52" s="99" t="s">
        <v>133</v>
      </c>
      <c r="C52" s="99" t="s">
        <v>274</v>
      </c>
      <c r="D52" s="99" t="s">
        <v>132</v>
      </c>
      <c r="E52" s="99" t="s">
        <v>131</v>
      </c>
    </row>
    <row r="53" spans="1:5" x14ac:dyDescent="0.3">
      <c r="A53" s="99" t="s">
        <v>194</v>
      </c>
      <c r="B53" s="99" t="s">
        <v>129</v>
      </c>
      <c r="C53" s="99" t="s">
        <v>268</v>
      </c>
      <c r="D53" s="99" t="s">
        <v>199</v>
      </c>
      <c r="E53" s="99" t="s">
        <v>145</v>
      </c>
    </row>
    <row r="54" spans="1:5" x14ac:dyDescent="0.3">
      <c r="A54" s="99" t="s">
        <v>194</v>
      </c>
      <c r="B54" s="99" t="s">
        <v>129</v>
      </c>
      <c r="C54" s="99" t="s">
        <v>294</v>
      </c>
      <c r="D54" s="99" t="s">
        <v>198</v>
      </c>
      <c r="E54" s="99" t="s">
        <v>197</v>
      </c>
    </row>
    <row r="55" spans="1:5" x14ac:dyDescent="0.3">
      <c r="A55" s="99" t="s">
        <v>194</v>
      </c>
      <c r="B55" s="99" t="s">
        <v>161</v>
      </c>
      <c r="C55" s="99" t="s">
        <v>269</v>
      </c>
      <c r="D55" s="99" t="s">
        <v>153</v>
      </c>
      <c r="E55" s="99" t="s">
        <v>152</v>
      </c>
    </row>
    <row r="56" spans="1:5" x14ac:dyDescent="0.3">
      <c r="A56" s="99" t="s">
        <v>194</v>
      </c>
      <c r="B56" s="99" t="s">
        <v>161</v>
      </c>
      <c r="C56" s="99" t="s">
        <v>277</v>
      </c>
      <c r="D56" s="99" t="s">
        <v>151</v>
      </c>
      <c r="E56" s="99" t="s">
        <v>150</v>
      </c>
    </row>
    <row r="57" spans="1:5" x14ac:dyDescent="0.3">
      <c r="A57" s="99" t="s">
        <v>194</v>
      </c>
      <c r="B57" s="99" t="s">
        <v>129</v>
      </c>
      <c r="C57" s="99" t="s">
        <v>295</v>
      </c>
      <c r="D57" s="99" t="s">
        <v>140</v>
      </c>
      <c r="E57" s="99" t="s">
        <v>139</v>
      </c>
    </row>
    <row r="58" spans="1:5" x14ac:dyDescent="0.3">
      <c r="A58" s="99" t="s">
        <v>194</v>
      </c>
      <c r="B58" s="99" t="s">
        <v>129</v>
      </c>
      <c r="C58" s="99" t="s">
        <v>296</v>
      </c>
      <c r="D58" s="99" t="s">
        <v>196</v>
      </c>
      <c r="E58" s="99" t="s">
        <v>195</v>
      </c>
    </row>
    <row r="59" spans="1:5" x14ac:dyDescent="0.3">
      <c r="A59" s="99" t="s">
        <v>194</v>
      </c>
      <c r="B59" s="99" t="s">
        <v>168</v>
      </c>
      <c r="C59" s="99" t="s">
        <v>278</v>
      </c>
      <c r="D59" s="99" t="s">
        <v>149</v>
      </c>
      <c r="E59" s="99" t="s">
        <v>148</v>
      </c>
    </row>
    <row r="60" spans="1:5" x14ac:dyDescent="0.3">
      <c r="A60" s="99" t="s">
        <v>194</v>
      </c>
      <c r="B60" s="99" t="s">
        <v>133</v>
      </c>
      <c r="C60" s="99" t="s">
        <v>274</v>
      </c>
      <c r="D60" s="99" t="s">
        <v>132</v>
      </c>
      <c r="E60" s="99" t="s">
        <v>131</v>
      </c>
    </row>
    <row r="61" spans="1:5" x14ac:dyDescent="0.3">
      <c r="A61" s="99" t="s">
        <v>190</v>
      </c>
      <c r="B61" s="99" t="s">
        <v>161</v>
      </c>
      <c r="C61" s="99" t="s">
        <v>269</v>
      </c>
      <c r="D61" s="99" t="s">
        <v>153</v>
      </c>
      <c r="E61" s="99" t="s">
        <v>152</v>
      </c>
    </row>
    <row r="62" spans="1:5" x14ac:dyDescent="0.3">
      <c r="A62" s="99" t="s">
        <v>190</v>
      </c>
      <c r="B62" s="99" t="s">
        <v>161</v>
      </c>
      <c r="C62" s="99" t="s">
        <v>277</v>
      </c>
      <c r="D62" s="99" t="s">
        <v>151</v>
      </c>
      <c r="E62" s="99" t="s">
        <v>150</v>
      </c>
    </row>
    <row r="63" spans="1:5" x14ac:dyDescent="0.3">
      <c r="A63" s="99" t="s">
        <v>190</v>
      </c>
      <c r="B63" s="99" t="s">
        <v>168</v>
      </c>
      <c r="C63" s="99" t="s">
        <v>278</v>
      </c>
      <c r="D63" s="99" t="s">
        <v>149</v>
      </c>
      <c r="E63" s="99" t="s">
        <v>148</v>
      </c>
    </row>
    <row r="64" spans="1:5" x14ac:dyDescent="0.3">
      <c r="A64" s="99" t="s">
        <v>190</v>
      </c>
      <c r="B64" s="99" t="s">
        <v>129</v>
      </c>
      <c r="C64" s="99" t="s">
        <v>297</v>
      </c>
      <c r="D64" s="99" t="s">
        <v>193</v>
      </c>
      <c r="E64" s="99" t="s">
        <v>192</v>
      </c>
    </row>
    <row r="65" spans="1:5" x14ac:dyDescent="0.3">
      <c r="A65" s="99" t="s">
        <v>190</v>
      </c>
      <c r="B65" s="99" t="s">
        <v>129</v>
      </c>
      <c r="C65" s="99" t="s">
        <v>298</v>
      </c>
      <c r="D65" s="99" t="s">
        <v>165</v>
      </c>
      <c r="E65" s="99" t="s">
        <v>164</v>
      </c>
    </row>
    <row r="66" spans="1:5" x14ac:dyDescent="0.3">
      <c r="A66" s="99" t="s">
        <v>190</v>
      </c>
      <c r="B66" s="99" t="s">
        <v>191</v>
      </c>
      <c r="C66" s="99" t="s">
        <v>298</v>
      </c>
      <c r="D66" s="99" t="s">
        <v>165</v>
      </c>
      <c r="E66" s="99" t="s">
        <v>164</v>
      </c>
    </row>
    <row r="67" spans="1:5" x14ac:dyDescent="0.3">
      <c r="A67" s="99" t="s">
        <v>190</v>
      </c>
      <c r="B67" s="99" t="s">
        <v>129</v>
      </c>
      <c r="C67" s="99" t="s">
        <v>293</v>
      </c>
      <c r="D67" s="99" t="s">
        <v>163</v>
      </c>
      <c r="E67" s="99" t="s">
        <v>162</v>
      </c>
    </row>
    <row r="68" spans="1:5" x14ac:dyDescent="0.3">
      <c r="A68" s="99" t="s">
        <v>190</v>
      </c>
      <c r="B68" s="99" t="s">
        <v>133</v>
      </c>
      <c r="C68" s="99" t="s">
        <v>274</v>
      </c>
      <c r="D68" s="99" t="s">
        <v>132</v>
      </c>
      <c r="E68" s="99" t="s">
        <v>131</v>
      </c>
    </row>
    <row r="69" spans="1:5" x14ac:dyDescent="0.3">
      <c r="A69" s="99" t="s">
        <v>158</v>
      </c>
      <c r="B69" s="99" t="s">
        <v>189</v>
      </c>
      <c r="C69" s="99" t="s">
        <v>275</v>
      </c>
      <c r="D69" s="99" t="s">
        <v>146</v>
      </c>
      <c r="E69" s="99" t="s">
        <v>154</v>
      </c>
    </row>
    <row r="70" spans="1:5" x14ac:dyDescent="0.3">
      <c r="A70" s="99" t="s">
        <v>158</v>
      </c>
      <c r="B70" s="99" t="s">
        <v>189</v>
      </c>
      <c r="C70" s="99" t="s">
        <v>275</v>
      </c>
      <c r="D70" s="99" t="s">
        <v>146</v>
      </c>
      <c r="E70" s="99" t="s">
        <v>154</v>
      </c>
    </row>
    <row r="71" spans="1:5" x14ac:dyDescent="0.3">
      <c r="A71" s="99" t="s">
        <v>158</v>
      </c>
      <c r="B71" s="99" t="s">
        <v>129</v>
      </c>
      <c r="C71" s="99" t="s">
        <v>286</v>
      </c>
      <c r="D71" s="99" t="s">
        <v>188</v>
      </c>
      <c r="E71" s="99" t="s">
        <v>187</v>
      </c>
    </row>
    <row r="72" spans="1:5" x14ac:dyDescent="0.3">
      <c r="A72" s="99" t="s">
        <v>158</v>
      </c>
      <c r="B72" s="99" t="s">
        <v>161</v>
      </c>
      <c r="C72" s="99" t="s">
        <v>269</v>
      </c>
      <c r="D72" s="99" t="s">
        <v>186</v>
      </c>
      <c r="E72" s="99" t="s">
        <v>152</v>
      </c>
    </row>
    <row r="73" spans="1:5" x14ac:dyDescent="0.3">
      <c r="A73" s="99" t="s">
        <v>158</v>
      </c>
      <c r="B73" s="99" t="s">
        <v>185</v>
      </c>
      <c r="C73" s="99" t="s">
        <v>299</v>
      </c>
      <c r="D73" s="99" t="s">
        <v>184</v>
      </c>
      <c r="E73" s="99" t="s">
        <v>183</v>
      </c>
    </row>
    <row r="74" spans="1:5" x14ac:dyDescent="0.3">
      <c r="A74" s="99" t="s">
        <v>158</v>
      </c>
      <c r="B74" s="99" t="s">
        <v>144</v>
      </c>
      <c r="C74" s="99" t="s">
        <v>300</v>
      </c>
      <c r="D74" s="99" t="s">
        <v>143</v>
      </c>
      <c r="E74" s="99" t="s">
        <v>142</v>
      </c>
    </row>
    <row r="75" spans="1:5" x14ac:dyDescent="0.3">
      <c r="A75" s="99" t="s">
        <v>158</v>
      </c>
      <c r="B75" s="99" t="s">
        <v>141</v>
      </c>
      <c r="C75" s="99" t="s">
        <v>295</v>
      </c>
      <c r="D75" s="99" t="s">
        <v>140</v>
      </c>
      <c r="E75" s="99" t="s">
        <v>139</v>
      </c>
    </row>
    <row r="76" spans="1:5" x14ac:dyDescent="0.3">
      <c r="A76" s="99" t="s">
        <v>158</v>
      </c>
      <c r="B76" s="99" t="s">
        <v>138</v>
      </c>
      <c r="C76" s="99" t="s">
        <v>288</v>
      </c>
      <c r="D76" s="99" t="s">
        <v>137</v>
      </c>
      <c r="E76" s="99" t="s">
        <v>136</v>
      </c>
    </row>
    <row r="77" spans="1:5" x14ac:dyDescent="0.3">
      <c r="A77" s="99" t="s">
        <v>158</v>
      </c>
      <c r="B77" s="99" t="s">
        <v>182</v>
      </c>
      <c r="C77" s="99" t="s">
        <v>301</v>
      </c>
      <c r="D77" s="99" t="s">
        <v>181</v>
      </c>
      <c r="E77" s="99" t="s">
        <v>180</v>
      </c>
    </row>
    <row r="78" spans="1:5" x14ac:dyDescent="0.3">
      <c r="A78" s="99" t="s">
        <v>158</v>
      </c>
      <c r="B78" s="99" t="s">
        <v>179</v>
      </c>
      <c r="C78" s="99" t="s">
        <v>302</v>
      </c>
      <c r="D78" s="99" t="s">
        <v>178</v>
      </c>
      <c r="E78" s="99" t="s">
        <v>177</v>
      </c>
    </row>
    <row r="79" spans="1:5" x14ac:dyDescent="0.3">
      <c r="A79" s="99" t="s">
        <v>158</v>
      </c>
      <c r="B79" s="99" t="s">
        <v>176</v>
      </c>
      <c r="C79" s="99" t="s">
        <v>303</v>
      </c>
      <c r="D79" s="99" t="s">
        <v>175</v>
      </c>
      <c r="E79" s="99" t="s">
        <v>174</v>
      </c>
    </row>
    <row r="80" spans="1:5" x14ac:dyDescent="0.3">
      <c r="A80" s="99" t="s">
        <v>158</v>
      </c>
      <c r="B80" s="99" t="s">
        <v>129</v>
      </c>
      <c r="C80" s="99" t="s">
        <v>304</v>
      </c>
      <c r="D80" s="99" t="s">
        <v>173</v>
      </c>
      <c r="E80" s="99" t="s">
        <v>172</v>
      </c>
    </row>
    <row r="81" spans="1:5" x14ac:dyDescent="0.3">
      <c r="A81" s="99" t="s">
        <v>158</v>
      </c>
      <c r="B81" s="99" t="s">
        <v>171</v>
      </c>
      <c r="C81" s="99" t="s">
        <v>305</v>
      </c>
      <c r="D81" s="99" t="s">
        <v>170</v>
      </c>
      <c r="E81" s="99" t="s">
        <v>169</v>
      </c>
    </row>
    <row r="82" spans="1:5" x14ac:dyDescent="0.3">
      <c r="A82" s="99" t="s">
        <v>158</v>
      </c>
      <c r="B82" s="99" t="s">
        <v>168</v>
      </c>
      <c r="C82" s="99" t="s">
        <v>278</v>
      </c>
      <c r="D82" s="99" t="s">
        <v>149</v>
      </c>
      <c r="E82" s="99" t="s">
        <v>148</v>
      </c>
    </row>
    <row r="83" spans="1:5" x14ac:dyDescent="0.3">
      <c r="A83" s="99" t="s">
        <v>158</v>
      </c>
      <c r="B83" s="99" t="s">
        <v>129</v>
      </c>
      <c r="C83" s="99" t="s">
        <v>306</v>
      </c>
      <c r="D83" s="99" t="s">
        <v>167</v>
      </c>
      <c r="E83" s="99" t="s">
        <v>166</v>
      </c>
    </row>
    <row r="84" spans="1:5" x14ac:dyDescent="0.3">
      <c r="A84" s="99" t="s">
        <v>158</v>
      </c>
      <c r="B84" s="99" t="s">
        <v>129</v>
      </c>
      <c r="C84" s="99" t="s">
        <v>298</v>
      </c>
      <c r="D84" s="99" t="s">
        <v>165</v>
      </c>
      <c r="E84" s="99" t="s">
        <v>164</v>
      </c>
    </row>
    <row r="85" spans="1:5" x14ac:dyDescent="0.3">
      <c r="A85" s="99" t="s">
        <v>158</v>
      </c>
      <c r="B85" s="99" t="s">
        <v>129</v>
      </c>
      <c r="C85" s="99" t="s">
        <v>293</v>
      </c>
      <c r="D85" s="99" t="s">
        <v>163</v>
      </c>
      <c r="E85" s="99" t="s">
        <v>162</v>
      </c>
    </row>
    <row r="86" spans="1:5" x14ac:dyDescent="0.3">
      <c r="A86" s="99" t="s">
        <v>158</v>
      </c>
      <c r="B86" s="99" t="s">
        <v>161</v>
      </c>
      <c r="C86" s="99" t="s">
        <v>307</v>
      </c>
      <c r="D86" s="99" t="s">
        <v>160</v>
      </c>
      <c r="E86" s="99" t="s">
        <v>159</v>
      </c>
    </row>
    <row r="87" spans="1:5" x14ac:dyDescent="0.3">
      <c r="A87" s="99" t="s">
        <v>158</v>
      </c>
      <c r="B87" s="99" t="s">
        <v>133</v>
      </c>
      <c r="C87" s="99" t="s">
        <v>274</v>
      </c>
      <c r="D87" s="99" t="s">
        <v>132</v>
      </c>
      <c r="E87" s="99" t="s">
        <v>131</v>
      </c>
    </row>
    <row r="88" spans="1:5" x14ac:dyDescent="0.3">
      <c r="A88" s="99" t="s">
        <v>158</v>
      </c>
      <c r="B88" s="99" t="s">
        <v>157</v>
      </c>
      <c r="C88" s="99" t="s">
        <v>308</v>
      </c>
      <c r="D88" s="99" t="s">
        <v>156</v>
      </c>
      <c r="E88" s="99" t="s">
        <v>155</v>
      </c>
    </row>
    <row r="89" spans="1:5" x14ac:dyDescent="0.3">
      <c r="A89" s="99" t="s">
        <v>147</v>
      </c>
      <c r="B89" s="99" t="s">
        <v>129</v>
      </c>
      <c r="C89" s="99" t="s">
        <v>275</v>
      </c>
      <c r="D89" s="99" t="s">
        <v>146</v>
      </c>
      <c r="E89" s="99" t="s">
        <v>154</v>
      </c>
    </row>
    <row r="90" spans="1:5" x14ac:dyDescent="0.3">
      <c r="A90" s="99" t="s">
        <v>147</v>
      </c>
      <c r="B90" s="99" t="s">
        <v>129</v>
      </c>
      <c r="C90" s="99" t="s">
        <v>275</v>
      </c>
      <c r="D90" s="99" t="s">
        <v>146</v>
      </c>
      <c r="E90" s="99" t="s">
        <v>154</v>
      </c>
    </row>
    <row r="91" spans="1:5" x14ac:dyDescent="0.3">
      <c r="A91" s="99" t="s">
        <v>147</v>
      </c>
      <c r="B91" s="99" t="s">
        <v>129</v>
      </c>
      <c r="C91" s="99" t="s">
        <v>269</v>
      </c>
      <c r="D91" s="99" t="s">
        <v>153</v>
      </c>
      <c r="E91" s="99" t="s">
        <v>152</v>
      </c>
    </row>
    <row r="92" spans="1:5" x14ac:dyDescent="0.3">
      <c r="A92" s="99" t="s">
        <v>147</v>
      </c>
      <c r="B92" s="99" t="s">
        <v>129</v>
      </c>
      <c r="C92" s="99" t="s">
        <v>277</v>
      </c>
      <c r="D92" s="99" t="s">
        <v>151</v>
      </c>
      <c r="E92" s="99" t="s">
        <v>150</v>
      </c>
    </row>
    <row r="93" spans="1:5" x14ac:dyDescent="0.3">
      <c r="A93" s="99" t="s">
        <v>147</v>
      </c>
      <c r="B93" s="99" t="s">
        <v>129</v>
      </c>
      <c r="C93" s="99" t="s">
        <v>278</v>
      </c>
      <c r="D93" s="99" t="s">
        <v>149</v>
      </c>
      <c r="E93" s="99" t="s">
        <v>148</v>
      </c>
    </row>
    <row r="94" spans="1:5" x14ac:dyDescent="0.3">
      <c r="A94" s="99" t="s">
        <v>147</v>
      </c>
      <c r="B94" s="99" t="s">
        <v>133</v>
      </c>
      <c r="C94" s="99" t="s">
        <v>274</v>
      </c>
      <c r="D94" s="99" t="s">
        <v>132</v>
      </c>
      <c r="E94" s="99" t="s">
        <v>131</v>
      </c>
    </row>
    <row r="95" spans="1:5" x14ac:dyDescent="0.3">
      <c r="A95" s="99" t="s">
        <v>130</v>
      </c>
      <c r="B95" s="99" t="s">
        <v>129</v>
      </c>
      <c r="C95" s="99" t="s">
        <v>268</v>
      </c>
      <c r="D95" s="99" t="s">
        <v>146</v>
      </c>
      <c r="E95" s="99" t="s">
        <v>145</v>
      </c>
    </row>
    <row r="96" spans="1:5" x14ac:dyDescent="0.3">
      <c r="A96" s="99" t="s">
        <v>130</v>
      </c>
      <c r="B96" s="99" t="s">
        <v>185</v>
      </c>
      <c r="C96" s="99" t="s">
        <v>299</v>
      </c>
      <c r="D96" s="99" t="s">
        <v>184</v>
      </c>
      <c r="E96" s="99" t="s">
        <v>183</v>
      </c>
    </row>
    <row r="97" spans="1:5" x14ac:dyDescent="0.3">
      <c r="A97" s="99" t="s">
        <v>130</v>
      </c>
      <c r="B97" s="99" t="s">
        <v>144</v>
      </c>
      <c r="C97" s="99" t="s">
        <v>300</v>
      </c>
      <c r="D97" s="99" t="s">
        <v>143</v>
      </c>
      <c r="E97" s="99" t="s">
        <v>142</v>
      </c>
    </row>
    <row r="98" spans="1:5" x14ac:dyDescent="0.3">
      <c r="A98" s="99" t="s">
        <v>130</v>
      </c>
      <c r="B98" s="99" t="s">
        <v>141</v>
      </c>
      <c r="C98" s="99" t="s">
        <v>295</v>
      </c>
      <c r="D98" s="99" t="s">
        <v>140</v>
      </c>
      <c r="E98" s="99" t="s">
        <v>139</v>
      </c>
    </row>
    <row r="99" spans="1:5" x14ac:dyDescent="0.3">
      <c r="A99" s="99" t="s">
        <v>130</v>
      </c>
      <c r="B99" s="99" t="s">
        <v>138</v>
      </c>
      <c r="C99" s="99" t="s">
        <v>288</v>
      </c>
      <c r="D99" s="99" t="s">
        <v>137</v>
      </c>
      <c r="E99" s="99" t="s">
        <v>136</v>
      </c>
    </row>
    <row r="100" spans="1:5" x14ac:dyDescent="0.3">
      <c r="A100" t="s">
        <v>130</v>
      </c>
      <c r="B100" t="s">
        <v>309</v>
      </c>
      <c r="C100">
        <v>150303</v>
      </c>
      <c r="D100" t="s">
        <v>310</v>
      </c>
      <c r="E100" t="s">
        <v>311</v>
      </c>
    </row>
    <row r="101" spans="1:5" x14ac:dyDescent="0.3">
      <c r="A101" t="s">
        <v>130</v>
      </c>
      <c r="B101" t="s">
        <v>129</v>
      </c>
      <c r="C101">
        <v>490104</v>
      </c>
      <c r="D101" t="s">
        <v>135</v>
      </c>
      <c r="E101" t="s">
        <v>134</v>
      </c>
    </row>
    <row r="102" spans="1:5" x14ac:dyDescent="0.3">
      <c r="A102" t="s">
        <v>130</v>
      </c>
      <c r="B102" t="s">
        <v>133</v>
      </c>
      <c r="C102">
        <v>513801</v>
      </c>
      <c r="D102" t="s">
        <v>132</v>
      </c>
      <c r="E102" t="s">
        <v>131</v>
      </c>
    </row>
    <row r="103" spans="1:5" x14ac:dyDescent="0.3">
      <c r="A103" t="s">
        <v>130</v>
      </c>
      <c r="B103" t="s">
        <v>129</v>
      </c>
      <c r="C103">
        <v>522001</v>
      </c>
      <c r="D103" t="s">
        <v>128</v>
      </c>
      <c r="E103" t="s">
        <v>127</v>
      </c>
    </row>
  </sheetData>
  <mergeCells count="1">
    <mergeCell ref="A6:E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D6C7-88B9-4FBE-B326-AD6860AC8D34}">
  <dimension ref="A7:D18"/>
  <sheetViews>
    <sheetView zoomScale="115" zoomScaleNormal="115" workbookViewId="0">
      <selection activeCell="C14" sqref="C14"/>
    </sheetView>
  </sheetViews>
  <sheetFormatPr defaultRowHeight="14.4" x14ac:dyDescent="0.3"/>
  <cols>
    <col min="1" max="1" width="53.6640625" customWidth="1"/>
    <col min="4" max="4" width="52.88671875" customWidth="1"/>
  </cols>
  <sheetData>
    <row r="7" spans="1:4" ht="21" x14ac:dyDescent="0.4">
      <c r="A7" s="71" t="s">
        <v>267</v>
      </c>
      <c r="B7" s="69"/>
      <c r="C7" s="69"/>
      <c r="D7" s="69"/>
    </row>
    <row r="8" spans="1:4" x14ac:dyDescent="0.3">
      <c r="A8" s="104"/>
      <c r="B8" s="59" t="s">
        <v>258</v>
      </c>
      <c r="C8" s="59" t="s">
        <v>259</v>
      </c>
      <c r="D8" s="100" t="s">
        <v>260</v>
      </c>
    </row>
    <row r="9" spans="1:4" x14ac:dyDescent="0.3">
      <c r="A9" s="109" t="s">
        <v>25</v>
      </c>
      <c r="B9" s="110">
        <v>0.03</v>
      </c>
      <c r="C9" s="110">
        <v>0.12</v>
      </c>
      <c r="D9" s="111"/>
    </row>
    <row r="10" spans="1:4" x14ac:dyDescent="0.3">
      <c r="A10" s="109" t="s">
        <v>30</v>
      </c>
      <c r="B10" s="110">
        <v>0.06</v>
      </c>
      <c r="C10" s="110">
        <v>0.15</v>
      </c>
      <c r="D10" s="111" t="s">
        <v>261</v>
      </c>
    </row>
    <row r="11" spans="1:4" x14ac:dyDescent="0.3">
      <c r="A11" s="109" t="s">
        <v>31</v>
      </c>
      <c r="B11" s="110">
        <v>0.08</v>
      </c>
      <c r="C11" s="110">
        <v>0.17</v>
      </c>
      <c r="D11" s="111" t="s">
        <v>262</v>
      </c>
    </row>
    <row r="12" spans="1:4" ht="57.6" x14ac:dyDescent="0.3">
      <c r="A12" s="109" t="s">
        <v>32</v>
      </c>
      <c r="B12" s="110">
        <v>0.2</v>
      </c>
      <c r="C12" s="110">
        <v>0.25</v>
      </c>
      <c r="D12" s="111" t="s">
        <v>264</v>
      </c>
    </row>
    <row r="13" spans="1:4" x14ac:dyDescent="0.3">
      <c r="A13" s="109" t="s">
        <v>33</v>
      </c>
      <c r="B13" s="112">
        <v>0.35</v>
      </c>
      <c r="C13" s="112">
        <v>0.5</v>
      </c>
      <c r="D13" s="113"/>
    </row>
    <row r="14" spans="1:4" ht="57.6" x14ac:dyDescent="0.3">
      <c r="A14" s="109" t="s">
        <v>27</v>
      </c>
      <c r="B14" s="112">
        <v>0.01</v>
      </c>
      <c r="C14" s="112">
        <v>0.1</v>
      </c>
      <c r="D14" s="113" t="s">
        <v>265</v>
      </c>
    </row>
    <row r="15" spans="1:4" ht="57.6" x14ac:dyDescent="0.3">
      <c r="A15" s="109" t="s">
        <v>28</v>
      </c>
      <c r="B15" s="112">
        <v>0.01</v>
      </c>
      <c r="C15" s="112">
        <v>0.1</v>
      </c>
      <c r="D15" s="113" t="s">
        <v>266</v>
      </c>
    </row>
    <row r="16" spans="1:4" x14ac:dyDescent="0.3">
      <c r="A16" s="109" t="s">
        <v>29</v>
      </c>
      <c r="B16" s="112">
        <v>0</v>
      </c>
      <c r="C16" s="112">
        <v>0.1</v>
      </c>
      <c r="D16" s="113" t="s">
        <v>263</v>
      </c>
    </row>
    <row r="17" spans="1:4" x14ac:dyDescent="0.3">
      <c r="A17" s="109" t="s">
        <v>26</v>
      </c>
      <c r="B17" s="112">
        <v>0.08</v>
      </c>
      <c r="C17" s="112">
        <v>0.17</v>
      </c>
      <c r="D17" s="113"/>
    </row>
    <row r="18" spans="1:4" x14ac:dyDescent="0.3">
      <c r="A18" s="109" t="s">
        <v>47</v>
      </c>
      <c r="B18" s="112">
        <v>0.03</v>
      </c>
      <c r="C18" s="112">
        <v>0.06</v>
      </c>
      <c r="D18" s="1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Main HEPC</vt:lpstr>
      <vt:lpstr>Progression</vt:lpstr>
      <vt:lpstr>Degree_Prod_Assoc</vt:lpstr>
      <vt:lpstr>Degree_Prod_Bach</vt:lpstr>
      <vt:lpstr>Degree_Prod_Grad</vt:lpstr>
      <vt:lpstr>Research</vt:lpstr>
      <vt:lpstr>Awards_per_100_FTE</vt:lpstr>
      <vt:lpstr>Workforce</vt:lpstr>
      <vt:lpstr>StatePriorityPrograms</vt:lpstr>
      <vt:lpstr>Mission Weight Ranges</vt:lpstr>
      <vt:lpstr>'Main HEPC'!Print_Area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Zornitsa Georgieva</dc:creator>
  <cp:lastModifiedBy>Zornitsa Georgieva</cp:lastModifiedBy>
  <dcterms:created xsi:type="dcterms:W3CDTF">2021-10-12T14:01:40Z</dcterms:created>
  <dcterms:modified xsi:type="dcterms:W3CDTF">2023-02-17T19:13:58Z</dcterms:modified>
</cp:coreProperties>
</file>